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miefarquharson/Desktop/OA/Volcanica/Articles/2021/Issue_2/Villeneuve/2021_villeneuve_final/"/>
    </mc:Choice>
  </mc:AlternateContent>
  <xr:revisionPtr revIDLastSave="0" documentId="13_ncr:1_{F9DAE52D-DF14-A240-AE58-66DB688B767A}" xr6:coauthVersionLast="36" xr6:coauthVersionMax="47" xr10:uidLastSave="{00000000-0000-0000-0000-000000000000}"/>
  <bookViews>
    <workbookView xWindow="2740" yWindow="460" windowWidth="30060" windowHeight="19660" xr2:uid="{BA98A041-C481-704E-B95D-0E3E6FAD9712}"/>
  </bookViews>
  <sheets>
    <sheet name="Citation" sheetId="5" r:id="rId1"/>
    <sheet name="Intact" sheetId="3" r:id="rId2"/>
    <sheet name="Rock Mass" sheetId="4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5" i="3" l="1" a="1"/>
  <c r="E50" i="3"/>
  <c r="D50" i="3"/>
  <c r="L19" i="3" l="1"/>
  <c r="K28" i="3" s="1"/>
  <c r="D41" i="3" s="1"/>
  <c r="L21" i="3"/>
  <c r="L28" i="3" s="1"/>
  <c r="E41" i="3" s="1"/>
  <c r="L3" i="3"/>
  <c r="L5" i="3"/>
  <c r="L7" i="3"/>
  <c r="L9" i="3"/>
  <c r="L11" i="3"/>
  <c r="L13" i="3"/>
  <c r="L15" i="3"/>
  <c r="L17" i="3"/>
  <c r="I37" i="3"/>
  <c r="I38" i="3"/>
  <c r="I39" i="3"/>
  <c r="I40" i="3"/>
  <c r="I41" i="3"/>
  <c r="L24" i="3" l="1"/>
  <c r="K24" i="3"/>
  <c r="D37" i="3" s="1"/>
  <c r="L27" i="3"/>
  <c r="E40" i="3" s="1"/>
  <c r="K27" i="3"/>
  <c r="D40" i="3" s="1"/>
  <c r="L26" i="3"/>
  <c r="E39" i="3" s="1"/>
  <c r="K26" i="3"/>
  <c r="D39" i="3" s="1"/>
  <c r="L25" i="3"/>
  <c r="E38" i="3" s="1"/>
  <c r="K25" i="3"/>
  <c r="D38" i="3" s="1"/>
  <c r="I42" i="3"/>
  <c r="H43" i="3"/>
  <c r="H41" i="3"/>
  <c r="L41" i="3"/>
  <c r="B19" i="4"/>
  <c r="B18" i="4"/>
  <c r="B16" i="4"/>
  <c r="B17" i="4"/>
  <c r="H40" i="3"/>
  <c r="K40" i="3" s="1"/>
  <c r="H39" i="3"/>
  <c r="K39" i="3" s="1"/>
  <c r="H38" i="3"/>
  <c r="K38" i="3" s="1"/>
  <c r="H37" i="3"/>
  <c r="K37" i="3" s="1"/>
  <c r="N4" i="3"/>
  <c r="N5" i="3" s="1"/>
  <c r="O3" i="3"/>
  <c r="D46" i="3"/>
  <c r="E46" i="3"/>
  <c r="E45" i="3"/>
  <c r="E49" i="3"/>
  <c r="D49" i="3"/>
  <c r="D45" i="3"/>
  <c r="E48" i="3"/>
  <c r="E47" i="3"/>
  <c r="D47" i="3"/>
  <c r="D48" i="3"/>
  <c r="K30" i="3" l="1"/>
  <c r="K31" i="3"/>
  <c r="L31" i="3"/>
  <c r="L30" i="3"/>
  <c r="E37" i="3"/>
  <c r="H42" i="3"/>
  <c r="J41" i="3"/>
  <c r="K41" i="3"/>
  <c r="K42" i="3" s="1"/>
  <c r="J40" i="3"/>
  <c r="J39" i="3"/>
  <c r="U3" i="3"/>
  <c r="J38" i="3"/>
  <c r="L40" i="3"/>
  <c r="L39" i="3"/>
  <c r="L38" i="3"/>
  <c r="L37" i="3"/>
  <c r="J37" i="3"/>
  <c r="V3" i="3"/>
  <c r="T3" i="3"/>
  <c r="Y3" i="3"/>
  <c r="X3" i="3"/>
  <c r="O5" i="3"/>
  <c r="N6" i="3"/>
  <c r="P3" i="3"/>
  <c r="O4" i="3"/>
  <c r="Y4" i="3" s="1"/>
  <c r="S3" i="3"/>
  <c r="W3" i="3"/>
  <c r="Q3" i="3"/>
  <c r="R3" i="3"/>
  <c r="B13" i="3" l="1"/>
  <c r="L42" i="3"/>
  <c r="J42" i="3"/>
  <c r="B14" i="3" s="1"/>
  <c r="B15" i="3" s="1"/>
  <c r="X4" i="3"/>
  <c r="Y5" i="3"/>
  <c r="X5" i="3"/>
  <c r="Q4" i="3"/>
  <c r="W4" i="3"/>
  <c r="S4" i="3"/>
  <c r="P4" i="3"/>
  <c r="V4" i="3"/>
  <c r="T4" i="3"/>
  <c r="U4" i="3"/>
  <c r="R4" i="3"/>
  <c r="N7" i="3"/>
  <c r="O6" i="3"/>
  <c r="W5" i="3"/>
  <c r="T5" i="3"/>
  <c r="S5" i="3"/>
  <c r="V5" i="3"/>
  <c r="U5" i="3"/>
  <c r="R5" i="3"/>
  <c r="Q5" i="3"/>
  <c r="P5" i="3"/>
  <c r="C13" i="3" l="1"/>
  <c r="B16" i="3"/>
  <c r="B12" i="3"/>
  <c r="Y6" i="3"/>
  <c r="X6" i="3"/>
  <c r="F4" i="4"/>
  <c r="B15" i="4" s="1"/>
  <c r="F3" i="4"/>
  <c r="T6" i="3"/>
  <c r="R6" i="3"/>
  <c r="W6" i="3"/>
  <c r="V6" i="3"/>
  <c r="S6" i="3"/>
  <c r="P6" i="3"/>
  <c r="U6" i="3"/>
  <c r="Q6" i="3"/>
  <c r="N8" i="3"/>
  <c r="O7" i="3"/>
  <c r="C12" i="3" l="1"/>
  <c r="X7" i="3"/>
  <c r="Y7" i="3"/>
  <c r="B14" i="4"/>
  <c r="F10" i="4"/>
  <c r="R7" i="3"/>
  <c r="W7" i="3"/>
  <c r="Q7" i="3"/>
  <c r="P7" i="3"/>
  <c r="V7" i="3"/>
  <c r="U7" i="3"/>
  <c r="T7" i="3"/>
  <c r="S7" i="3"/>
  <c r="O8" i="3"/>
  <c r="N9" i="3"/>
  <c r="G7" i="4" l="1"/>
  <c r="G8" i="4" s="1"/>
  <c r="F7" i="4"/>
  <c r="F8" i="4" s="1"/>
  <c r="X8" i="3"/>
  <c r="Y8" i="3"/>
  <c r="O9" i="3"/>
  <c r="N10" i="3"/>
  <c r="W8" i="3"/>
  <c r="R8" i="3"/>
  <c r="V8" i="3"/>
  <c r="U8" i="3"/>
  <c r="Q8" i="3"/>
  <c r="T8" i="3"/>
  <c r="S8" i="3"/>
  <c r="P8" i="3"/>
  <c r="X9" i="3" l="1"/>
  <c r="Y9" i="3"/>
  <c r="C12" i="4"/>
  <c r="C13" i="4"/>
  <c r="B12" i="4"/>
  <c r="B13" i="4"/>
  <c r="O10" i="3"/>
  <c r="N11" i="3"/>
  <c r="U9" i="3"/>
  <c r="Q9" i="3"/>
  <c r="T9" i="3"/>
  <c r="R9" i="3"/>
  <c r="S9" i="3"/>
  <c r="V9" i="3"/>
  <c r="P9" i="3"/>
  <c r="W9" i="3"/>
  <c r="X10" i="3" l="1"/>
  <c r="Y10" i="3"/>
  <c r="O11" i="3"/>
  <c r="N12" i="3"/>
  <c r="R10" i="3"/>
  <c r="V10" i="3"/>
  <c r="T10" i="3"/>
  <c r="Q10" i="3"/>
  <c r="P10" i="3"/>
  <c r="W10" i="3"/>
  <c r="U10" i="3"/>
  <c r="S10" i="3"/>
  <c r="Y11" i="3" l="1"/>
  <c r="X11" i="3"/>
  <c r="N13" i="3"/>
  <c r="O12" i="3"/>
  <c r="P11" i="3"/>
  <c r="U11" i="3"/>
  <c r="S11" i="3"/>
  <c r="W11" i="3"/>
  <c r="V11" i="3"/>
  <c r="T11" i="3"/>
  <c r="Q11" i="3"/>
  <c r="R11" i="3"/>
  <c r="Y12" i="3" l="1"/>
  <c r="X12" i="3"/>
  <c r="Q12" i="3"/>
  <c r="V12" i="3"/>
  <c r="U12" i="3"/>
  <c r="S12" i="3"/>
  <c r="T12" i="3"/>
  <c r="P12" i="3"/>
  <c r="R12" i="3"/>
  <c r="W12" i="3"/>
  <c r="O13" i="3"/>
  <c r="N14" i="3"/>
  <c r="Y13" i="3" l="1"/>
  <c r="X13" i="3"/>
  <c r="N15" i="3"/>
  <c r="O14" i="3"/>
  <c r="W13" i="3"/>
  <c r="U13" i="3"/>
  <c r="Q13" i="3"/>
  <c r="T13" i="3"/>
  <c r="P13" i="3"/>
  <c r="S13" i="3"/>
  <c r="V13" i="3"/>
  <c r="R13" i="3"/>
  <c r="X14" i="3" l="1"/>
  <c r="Y14" i="3"/>
  <c r="T14" i="3"/>
  <c r="S14" i="3"/>
  <c r="P14" i="3"/>
  <c r="V14" i="3"/>
  <c r="R14" i="3"/>
  <c r="Q14" i="3"/>
  <c r="W14" i="3"/>
  <c r="U14" i="3"/>
  <c r="O15" i="3"/>
  <c r="N16" i="3"/>
  <c r="X15" i="3" l="1"/>
  <c r="Y15" i="3"/>
  <c r="O16" i="3"/>
  <c r="N17" i="3"/>
  <c r="R15" i="3"/>
  <c r="S15" i="3"/>
  <c r="Q15" i="3"/>
  <c r="P15" i="3"/>
  <c r="W15" i="3"/>
  <c r="U15" i="3"/>
  <c r="T15" i="3"/>
  <c r="V15" i="3"/>
  <c r="X16" i="3" l="1"/>
  <c r="Y16" i="3"/>
  <c r="N18" i="3"/>
  <c r="O17" i="3"/>
  <c r="W16" i="3"/>
  <c r="Q16" i="3"/>
  <c r="P16" i="3"/>
  <c r="V16" i="3"/>
  <c r="T16" i="3"/>
  <c r="S16" i="3"/>
  <c r="U16" i="3"/>
  <c r="R16" i="3"/>
  <c r="X17" i="3" l="1"/>
  <c r="Y17" i="3"/>
  <c r="U17" i="3"/>
  <c r="P17" i="3"/>
  <c r="T17" i="3"/>
  <c r="S17" i="3"/>
  <c r="W17" i="3"/>
  <c r="V17" i="3"/>
  <c r="R17" i="3"/>
  <c r="Q17" i="3"/>
  <c r="N19" i="3"/>
  <c r="O18" i="3"/>
  <c r="X18" i="3" l="1"/>
  <c r="Y18" i="3"/>
  <c r="S18" i="3"/>
  <c r="W18" i="3"/>
  <c r="T18" i="3"/>
  <c r="V18" i="3"/>
  <c r="Q18" i="3"/>
  <c r="U18" i="3"/>
  <c r="R18" i="3"/>
  <c r="P18" i="3"/>
  <c r="N20" i="3"/>
  <c r="O19" i="3"/>
  <c r="X19" i="3" l="1"/>
  <c r="Y19" i="3"/>
  <c r="Q19" i="3"/>
  <c r="W19" i="3"/>
  <c r="S19" i="3"/>
  <c r="P19" i="3"/>
  <c r="V19" i="3"/>
  <c r="U19" i="3"/>
  <c r="T19" i="3"/>
  <c r="R19" i="3"/>
  <c r="O20" i="3"/>
  <c r="N21" i="3"/>
  <c r="X20" i="3" l="1"/>
  <c r="Y20" i="3"/>
  <c r="N22" i="3"/>
  <c r="O21" i="3"/>
  <c r="W20" i="3"/>
  <c r="V20" i="3"/>
  <c r="R20" i="3"/>
  <c r="Q20" i="3"/>
  <c r="U20" i="3"/>
  <c r="T20" i="3"/>
  <c r="P20" i="3"/>
  <c r="S20" i="3"/>
  <c r="Y21" i="3" l="1"/>
  <c r="X21" i="3"/>
  <c r="U21" i="3"/>
  <c r="V21" i="3"/>
  <c r="T21" i="3"/>
  <c r="S21" i="3"/>
  <c r="R21" i="3"/>
  <c r="Q21" i="3"/>
  <c r="P21" i="3"/>
  <c r="W21" i="3"/>
  <c r="N23" i="3"/>
  <c r="O22" i="3"/>
  <c r="Y22" i="3" l="1"/>
  <c r="X22" i="3"/>
  <c r="P22" i="3"/>
  <c r="R22" i="3"/>
  <c r="V22" i="3"/>
  <c r="Q22" i="3"/>
  <c r="W22" i="3"/>
  <c r="U22" i="3"/>
  <c r="T22" i="3"/>
  <c r="S22" i="3"/>
  <c r="N24" i="3"/>
  <c r="O23" i="3"/>
  <c r="Y23" i="3" l="1"/>
  <c r="X23" i="3"/>
  <c r="S23" i="3"/>
  <c r="W23" i="3"/>
  <c r="V23" i="3"/>
  <c r="U23" i="3"/>
  <c r="P23" i="3"/>
  <c r="T23" i="3"/>
  <c r="R23" i="3"/>
  <c r="Q23" i="3"/>
  <c r="O24" i="3"/>
  <c r="N25" i="3"/>
  <c r="X24" i="3" l="1"/>
  <c r="Y24" i="3"/>
  <c r="N26" i="3"/>
  <c r="O25" i="3"/>
  <c r="W24" i="3"/>
  <c r="U24" i="3"/>
  <c r="T24" i="3"/>
  <c r="S24" i="3"/>
  <c r="P24" i="3"/>
  <c r="R24" i="3"/>
  <c r="Q24" i="3"/>
  <c r="V24" i="3"/>
  <c r="X25" i="3" l="1"/>
  <c r="Y25" i="3"/>
  <c r="S25" i="3"/>
  <c r="R25" i="3"/>
  <c r="Q25" i="3"/>
  <c r="U25" i="3"/>
  <c r="T25" i="3"/>
  <c r="P25" i="3"/>
  <c r="W25" i="3"/>
  <c r="V25" i="3"/>
  <c r="O26" i="3"/>
  <c r="N27" i="3"/>
  <c r="X26" i="3" l="1"/>
  <c r="Y26" i="3"/>
  <c r="N28" i="3"/>
  <c r="O27" i="3"/>
  <c r="P26" i="3"/>
  <c r="W26" i="3"/>
  <c r="V26" i="3"/>
  <c r="U26" i="3"/>
  <c r="T26" i="3"/>
  <c r="S26" i="3"/>
  <c r="R26" i="3"/>
  <c r="Q26" i="3"/>
  <c r="Y27" i="3" l="1"/>
  <c r="X27" i="3"/>
  <c r="Q27" i="3"/>
  <c r="V27" i="3"/>
  <c r="U27" i="3"/>
  <c r="T27" i="3"/>
  <c r="R27" i="3"/>
  <c r="W27" i="3"/>
  <c r="P27" i="3"/>
  <c r="S27" i="3"/>
  <c r="O28" i="3"/>
  <c r="N29" i="3"/>
  <c r="Y28" i="3" l="1"/>
  <c r="X28" i="3"/>
  <c r="O29" i="3"/>
  <c r="N30" i="3"/>
  <c r="V28" i="3"/>
  <c r="T28" i="3"/>
  <c r="S28" i="3"/>
  <c r="R28" i="3"/>
  <c r="Q28" i="3"/>
  <c r="U28" i="3"/>
  <c r="W28" i="3"/>
  <c r="P28" i="3"/>
  <c r="Y29" i="3" l="1"/>
  <c r="X29" i="3"/>
  <c r="O30" i="3"/>
  <c r="N31" i="3"/>
  <c r="T29" i="3"/>
  <c r="S29" i="3"/>
  <c r="R29" i="3"/>
  <c r="Q29" i="3"/>
  <c r="U29" i="3"/>
  <c r="P29" i="3"/>
  <c r="W29" i="3"/>
  <c r="V29" i="3"/>
  <c r="X30" i="3" l="1"/>
  <c r="Y30" i="3"/>
  <c r="N32" i="3"/>
  <c r="O31" i="3"/>
  <c r="R30" i="3"/>
  <c r="S30" i="3"/>
  <c r="Q30" i="3"/>
  <c r="P30" i="3"/>
  <c r="W30" i="3"/>
  <c r="V30" i="3"/>
  <c r="U30" i="3"/>
  <c r="T30" i="3"/>
  <c r="X31" i="3" l="1"/>
  <c r="Y31" i="3"/>
  <c r="P31" i="3"/>
  <c r="R31" i="3"/>
  <c r="Q31" i="3"/>
  <c r="S31" i="3"/>
  <c r="W31" i="3"/>
  <c r="V31" i="3"/>
  <c r="U31" i="3"/>
  <c r="T31" i="3"/>
  <c r="N33" i="3"/>
  <c r="O32" i="3"/>
  <c r="Y32" i="3" l="1"/>
  <c r="X32" i="3"/>
  <c r="V32" i="3"/>
  <c r="Q32" i="3"/>
  <c r="P32" i="3"/>
  <c r="S32" i="3"/>
  <c r="R32" i="3"/>
  <c r="U32" i="3"/>
  <c r="W32" i="3"/>
  <c r="T32" i="3"/>
  <c r="N34" i="3"/>
  <c r="O33" i="3"/>
  <c r="Y33" i="3" l="1"/>
  <c r="X33" i="3"/>
  <c r="T33" i="3"/>
  <c r="P33" i="3"/>
  <c r="W33" i="3"/>
  <c r="V33" i="3"/>
  <c r="Q33" i="3"/>
  <c r="U33" i="3"/>
  <c r="S33" i="3"/>
  <c r="R33" i="3"/>
  <c r="N35" i="3"/>
  <c r="O34" i="3"/>
  <c r="Y34" i="3" l="1"/>
  <c r="X34" i="3"/>
  <c r="R34" i="3"/>
  <c r="W34" i="3"/>
  <c r="V34" i="3"/>
  <c r="U34" i="3"/>
  <c r="T34" i="3"/>
  <c r="Q34" i="3"/>
  <c r="S34" i="3"/>
  <c r="P34" i="3"/>
  <c r="N36" i="3"/>
  <c r="O35" i="3"/>
  <c r="X35" i="3" l="1"/>
  <c r="Y35" i="3"/>
  <c r="P35" i="3"/>
  <c r="W35" i="3"/>
  <c r="V35" i="3"/>
  <c r="U35" i="3"/>
  <c r="R35" i="3"/>
  <c r="Q35" i="3"/>
  <c r="T35" i="3"/>
  <c r="S35" i="3"/>
  <c r="N37" i="3"/>
  <c r="O36" i="3"/>
  <c r="Y36" i="3" l="1"/>
  <c r="X36" i="3"/>
  <c r="V36" i="3"/>
  <c r="W36" i="3"/>
  <c r="U36" i="3"/>
  <c r="T36" i="3"/>
  <c r="P36" i="3"/>
  <c r="S36" i="3"/>
  <c r="R36" i="3"/>
  <c r="Q36" i="3"/>
  <c r="N38" i="3"/>
  <c r="O37" i="3"/>
  <c r="Y37" i="3" l="1"/>
  <c r="X37" i="3"/>
  <c r="T37" i="3"/>
  <c r="V37" i="3"/>
  <c r="U37" i="3"/>
  <c r="S37" i="3"/>
  <c r="R37" i="3"/>
  <c r="P37" i="3"/>
  <c r="W37" i="3"/>
  <c r="Q37" i="3"/>
  <c r="O38" i="3"/>
  <c r="N39" i="3"/>
  <c r="Y38" i="3" l="1"/>
  <c r="X38" i="3"/>
  <c r="N40" i="3"/>
  <c r="O39" i="3"/>
  <c r="R38" i="3"/>
  <c r="U38" i="3"/>
  <c r="T38" i="3"/>
  <c r="S38" i="3"/>
  <c r="P38" i="3"/>
  <c r="V38" i="3"/>
  <c r="W38" i="3"/>
  <c r="Q38" i="3"/>
  <c r="X39" i="3" l="1"/>
  <c r="Y39" i="3"/>
  <c r="P39" i="3"/>
  <c r="T39" i="3"/>
  <c r="S39" i="3"/>
  <c r="R39" i="3"/>
  <c r="V39" i="3"/>
  <c r="U39" i="3"/>
  <c r="Q39" i="3"/>
  <c r="W39" i="3"/>
  <c r="O40" i="3"/>
  <c r="N41" i="3"/>
  <c r="X40" i="3" l="1"/>
  <c r="Y40" i="3"/>
  <c r="O41" i="3"/>
  <c r="N42" i="3"/>
  <c r="V40" i="3"/>
  <c r="S40" i="3"/>
  <c r="R40" i="3"/>
  <c r="Q40" i="3"/>
  <c r="T40" i="3"/>
  <c r="W40" i="3"/>
  <c r="U40" i="3"/>
  <c r="P40" i="3"/>
  <c r="X41" i="3" l="1"/>
  <c r="Y41" i="3"/>
  <c r="N43" i="3"/>
  <c r="O42" i="3"/>
  <c r="T41" i="3"/>
  <c r="R41" i="3"/>
  <c r="Q41" i="3"/>
  <c r="P41" i="3"/>
  <c r="W41" i="3"/>
  <c r="V41" i="3"/>
  <c r="U41" i="3"/>
  <c r="S41" i="3"/>
  <c r="X42" i="3" l="1"/>
  <c r="Y42" i="3"/>
  <c r="R42" i="3"/>
  <c r="Q42" i="3"/>
  <c r="P42" i="3"/>
  <c r="U42" i="3"/>
  <c r="T42" i="3"/>
  <c r="S42" i="3"/>
  <c r="W42" i="3"/>
  <c r="V42" i="3"/>
  <c r="N44" i="3"/>
  <c r="O43" i="3"/>
  <c r="Y43" i="3" l="1"/>
  <c r="X43" i="3"/>
  <c r="P43" i="3"/>
  <c r="Q43" i="3"/>
  <c r="W43" i="3"/>
  <c r="V43" i="3"/>
  <c r="U43" i="3"/>
  <c r="T43" i="3"/>
  <c r="S43" i="3"/>
  <c r="R43" i="3"/>
  <c r="N45" i="3"/>
  <c r="O44" i="3"/>
  <c r="X44" i="3" l="1"/>
  <c r="Y44" i="3"/>
  <c r="V44" i="3"/>
  <c r="P44" i="3"/>
  <c r="W44" i="3"/>
  <c r="Q44" i="3"/>
  <c r="U44" i="3"/>
  <c r="S44" i="3"/>
  <c r="T44" i="3"/>
  <c r="R44" i="3"/>
  <c r="N46" i="3"/>
  <c r="O45" i="3"/>
  <c r="X45" i="3" l="1"/>
  <c r="Y45" i="3"/>
  <c r="T45" i="3"/>
  <c r="W45" i="3"/>
  <c r="V45" i="3"/>
  <c r="S45" i="3"/>
  <c r="R45" i="3"/>
  <c r="Q45" i="3"/>
  <c r="P45" i="3"/>
  <c r="U45" i="3"/>
  <c r="N47" i="3"/>
  <c r="O46" i="3"/>
  <c r="X46" i="3" l="1"/>
  <c r="Y46" i="3"/>
  <c r="R46" i="3"/>
  <c r="W46" i="3"/>
  <c r="V46" i="3"/>
  <c r="U46" i="3"/>
  <c r="Q46" i="3"/>
  <c r="T46" i="3"/>
  <c r="S46" i="3"/>
  <c r="P46" i="3"/>
  <c r="N48" i="3"/>
  <c r="O47" i="3"/>
  <c r="X47" i="3" l="1"/>
  <c r="Y47" i="3"/>
  <c r="P47" i="3"/>
  <c r="V47" i="3"/>
  <c r="U47" i="3"/>
  <c r="T47" i="3"/>
  <c r="W47" i="3"/>
  <c r="S47" i="3"/>
  <c r="R47" i="3"/>
  <c r="Q47" i="3"/>
  <c r="N49" i="3"/>
  <c r="O48" i="3"/>
  <c r="Y48" i="3" l="1"/>
  <c r="X48" i="3"/>
  <c r="V48" i="3"/>
  <c r="U48" i="3"/>
  <c r="T48" i="3"/>
  <c r="S48" i="3"/>
  <c r="R48" i="3"/>
  <c r="Q48" i="3"/>
  <c r="P48" i="3"/>
  <c r="W48" i="3"/>
  <c r="N50" i="3"/>
  <c r="O49" i="3"/>
  <c r="X49" i="3" l="1"/>
  <c r="Y49" i="3"/>
  <c r="T49" i="3"/>
  <c r="U49" i="3"/>
  <c r="S49" i="3"/>
  <c r="R49" i="3"/>
  <c r="P49" i="3"/>
  <c r="W49" i="3"/>
  <c r="V49" i="3"/>
  <c r="Q49" i="3"/>
  <c r="N51" i="3"/>
  <c r="O50" i="3"/>
  <c r="X50" i="3" l="1"/>
  <c r="Y50" i="3"/>
  <c r="R50" i="3"/>
  <c r="T50" i="3"/>
  <c r="S50" i="3"/>
  <c r="Q50" i="3"/>
  <c r="P50" i="3"/>
  <c r="W50" i="3"/>
  <c r="V50" i="3"/>
  <c r="U50" i="3"/>
  <c r="N52" i="3"/>
  <c r="O51" i="3"/>
  <c r="Y51" i="3" l="1"/>
  <c r="X51" i="3"/>
  <c r="P51" i="3"/>
  <c r="S51" i="3"/>
  <c r="R51" i="3"/>
  <c r="Q51" i="3"/>
  <c r="T51" i="3"/>
  <c r="W51" i="3"/>
  <c r="V51" i="3"/>
  <c r="U51" i="3"/>
  <c r="O52" i="3"/>
  <c r="N53" i="3"/>
  <c r="Y52" i="3" l="1"/>
  <c r="X52" i="3"/>
  <c r="N54" i="3"/>
  <c r="O53" i="3"/>
  <c r="V52" i="3"/>
  <c r="R52" i="3"/>
  <c r="Q52" i="3"/>
  <c r="P52" i="3"/>
  <c r="W52" i="3"/>
  <c r="U52" i="3"/>
  <c r="T52" i="3"/>
  <c r="S52" i="3"/>
  <c r="X53" i="3" l="1"/>
  <c r="Y53" i="3"/>
  <c r="T53" i="3"/>
  <c r="Q53" i="3"/>
  <c r="P53" i="3"/>
  <c r="U53" i="3"/>
  <c r="W53" i="3"/>
  <c r="V53" i="3"/>
  <c r="R53" i="3"/>
  <c r="S53" i="3"/>
  <c r="N55" i="3"/>
  <c r="O54" i="3"/>
  <c r="Y54" i="3" l="1"/>
  <c r="X54" i="3"/>
  <c r="R54" i="3"/>
  <c r="P54" i="3"/>
  <c r="W54" i="3"/>
  <c r="S54" i="3"/>
  <c r="Q54" i="3"/>
  <c r="V54" i="3"/>
  <c r="U54" i="3"/>
  <c r="T54" i="3"/>
  <c r="N56" i="3"/>
  <c r="O55" i="3"/>
  <c r="Y55" i="3" l="1"/>
  <c r="X55" i="3"/>
  <c r="P55" i="3"/>
  <c r="W55" i="3"/>
  <c r="V55" i="3"/>
  <c r="U55" i="3"/>
  <c r="T55" i="3"/>
  <c r="S55" i="3"/>
  <c r="R55" i="3"/>
  <c r="Q55" i="3"/>
  <c r="O56" i="3"/>
  <c r="N57" i="3"/>
  <c r="Y56" i="3" l="1"/>
  <c r="X56" i="3"/>
  <c r="O57" i="3"/>
  <c r="N58" i="3"/>
  <c r="V56" i="3"/>
  <c r="T56" i="3"/>
  <c r="W56" i="3"/>
  <c r="S56" i="3"/>
  <c r="U56" i="3"/>
  <c r="R56" i="3"/>
  <c r="Q56" i="3"/>
  <c r="P56" i="3"/>
  <c r="Y57" i="3" l="1"/>
  <c r="X57" i="3"/>
  <c r="N59" i="3"/>
  <c r="O58" i="3"/>
  <c r="T57" i="3"/>
  <c r="R57" i="3"/>
  <c r="W57" i="3"/>
  <c r="S57" i="3"/>
  <c r="Q57" i="3"/>
  <c r="P57" i="3"/>
  <c r="V57" i="3"/>
  <c r="U57" i="3"/>
  <c r="Y58" i="3" l="1"/>
  <c r="X58" i="3"/>
  <c r="R58" i="3"/>
  <c r="P58" i="3"/>
  <c r="W58" i="3"/>
  <c r="S58" i="3"/>
  <c r="V58" i="3"/>
  <c r="U58" i="3"/>
  <c r="T58" i="3"/>
  <c r="Q58" i="3"/>
  <c r="N60" i="3"/>
  <c r="O59" i="3"/>
  <c r="Y59" i="3" l="1"/>
  <c r="X59" i="3"/>
  <c r="P59" i="3"/>
  <c r="V59" i="3"/>
  <c r="Q59" i="3"/>
  <c r="R59" i="3"/>
  <c r="W59" i="3"/>
  <c r="U59" i="3"/>
  <c r="T59" i="3"/>
  <c r="S59" i="3"/>
  <c r="O60" i="3"/>
  <c r="N61" i="3"/>
  <c r="Y60" i="3" l="1"/>
  <c r="X60" i="3"/>
  <c r="O61" i="3"/>
  <c r="N62" i="3"/>
  <c r="V60" i="3"/>
  <c r="T60" i="3"/>
  <c r="Q60" i="3"/>
  <c r="P60" i="3"/>
  <c r="W60" i="3"/>
  <c r="U60" i="3"/>
  <c r="S60" i="3"/>
  <c r="R60" i="3"/>
  <c r="Y61" i="3" l="1"/>
  <c r="X61" i="3"/>
  <c r="N63" i="3"/>
  <c r="O62" i="3"/>
  <c r="T61" i="3"/>
  <c r="R61" i="3"/>
  <c r="Q61" i="3"/>
  <c r="P61" i="3"/>
  <c r="W61" i="3"/>
  <c r="V61" i="3"/>
  <c r="U61" i="3"/>
  <c r="S61" i="3"/>
  <c r="Y62" i="3" l="1"/>
  <c r="X62" i="3"/>
  <c r="R62" i="3"/>
  <c r="P62" i="3"/>
  <c r="W62" i="3"/>
  <c r="T62" i="3"/>
  <c r="S62" i="3"/>
  <c r="Q62" i="3"/>
  <c r="V62" i="3"/>
  <c r="U62" i="3"/>
  <c r="N64" i="3"/>
  <c r="O63" i="3"/>
  <c r="X63" i="3" l="1"/>
  <c r="Y63" i="3"/>
  <c r="P63" i="3"/>
  <c r="V63" i="3"/>
  <c r="U63" i="3"/>
  <c r="W63" i="3"/>
  <c r="T63" i="3"/>
  <c r="S63" i="3"/>
  <c r="R63" i="3"/>
  <c r="Q63" i="3"/>
  <c r="N65" i="3"/>
  <c r="O64" i="3"/>
  <c r="X64" i="3" l="1"/>
  <c r="Y64" i="3"/>
  <c r="V64" i="3"/>
  <c r="T64" i="3"/>
  <c r="S64" i="3"/>
  <c r="W64" i="3"/>
  <c r="U64" i="3"/>
  <c r="R64" i="3"/>
  <c r="Q64" i="3"/>
  <c r="P64" i="3"/>
  <c r="O65" i="3"/>
  <c r="N66" i="3"/>
  <c r="Y65" i="3" l="1"/>
  <c r="X65" i="3"/>
  <c r="N67" i="3"/>
  <c r="O66" i="3"/>
  <c r="T65" i="3"/>
  <c r="R65" i="3"/>
  <c r="Q65" i="3"/>
  <c r="W65" i="3"/>
  <c r="V65" i="3"/>
  <c r="U65" i="3"/>
  <c r="S65" i="3"/>
  <c r="P65" i="3"/>
  <c r="Y66" i="3" l="1"/>
  <c r="X66" i="3"/>
  <c r="R66" i="3"/>
  <c r="P66" i="3"/>
  <c r="W66" i="3"/>
  <c r="S66" i="3"/>
  <c r="Q66" i="3"/>
  <c r="V66" i="3"/>
  <c r="U66" i="3"/>
  <c r="T66" i="3"/>
  <c r="N68" i="3"/>
  <c r="O67" i="3"/>
  <c r="Y67" i="3" l="1"/>
  <c r="X67" i="3"/>
  <c r="P67" i="3"/>
  <c r="V67" i="3"/>
  <c r="U67" i="3"/>
  <c r="T67" i="3"/>
  <c r="S67" i="3"/>
  <c r="R67" i="3"/>
  <c r="W67" i="3"/>
  <c r="Q67" i="3"/>
  <c r="N69" i="3"/>
  <c r="O68" i="3"/>
  <c r="Y68" i="3" l="1"/>
  <c r="X68" i="3"/>
  <c r="V68" i="3"/>
  <c r="T68" i="3"/>
  <c r="S68" i="3"/>
  <c r="W68" i="3"/>
  <c r="U68" i="3"/>
  <c r="R68" i="3"/>
  <c r="Q68" i="3"/>
  <c r="P68" i="3"/>
  <c r="N70" i="3"/>
  <c r="O69" i="3"/>
  <c r="Y69" i="3" l="1"/>
  <c r="X69" i="3"/>
  <c r="T69" i="3"/>
  <c r="R69" i="3"/>
  <c r="Q69" i="3"/>
  <c r="W69" i="3"/>
  <c r="V69" i="3"/>
  <c r="U69" i="3"/>
  <c r="S69" i="3"/>
  <c r="P69" i="3"/>
  <c r="N71" i="3"/>
  <c r="O70" i="3"/>
  <c r="Y70" i="3" l="1"/>
  <c r="X70" i="3"/>
  <c r="R70" i="3"/>
  <c r="P70" i="3"/>
  <c r="W70" i="3"/>
  <c r="Q70" i="3"/>
  <c r="V70" i="3"/>
  <c r="U70" i="3"/>
  <c r="T70" i="3"/>
  <c r="S70" i="3"/>
  <c r="N72" i="3"/>
  <c r="O71" i="3"/>
  <c r="X71" i="3" l="1"/>
  <c r="Y71" i="3"/>
  <c r="P71" i="3"/>
  <c r="V71" i="3"/>
  <c r="U71" i="3"/>
  <c r="S71" i="3"/>
  <c r="R71" i="3"/>
  <c r="Q71" i="3"/>
  <c r="T71" i="3"/>
  <c r="W71" i="3"/>
  <c r="N73" i="3"/>
  <c r="O72" i="3"/>
  <c r="X72" i="3" l="1"/>
  <c r="Y72" i="3"/>
  <c r="V72" i="3"/>
  <c r="T72" i="3"/>
  <c r="S72" i="3"/>
  <c r="W72" i="3"/>
  <c r="U72" i="3"/>
  <c r="R72" i="3"/>
  <c r="Q72" i="3"/>
  <c r="P72" i="3"/>
  <c r="N74" i="3"/>
  <c r="O73" i="3"/>
  <c r="X73" i="3" l="1"/>
  <c r="Y73" i="3"/>
  <c r="T73" i="3"/>
  <c r="R73" i="3"/>
  <c r="Q73" i="3"/>
  <c r="W73" i="3"/>
  <c r="V73" i="3"/>
  <c r="S73" i="3"/>
  <c r="U73" i="3"/>
  <c r="P73" i="3"/>
  <c r="N75" i="3"/>
  <c r="O74" i="3"/>
  <c r="X74" i="3" l="1"/>
  <c r="Y74" i="3"/>
  <c r="R74" i="3"/>
  <c r="P74" i="3"/>
  <c r="W74" i="3"/>
  <c r="V74" i="3"/>
  <c r="U74" i="3"/>
  <c r="T74" i="3"/>
  <c r="S74" i="3"/>
  <c r="Q74" i="3"/>
  <c r="N76" i="3"/>
  <c r="O75" i="3"/>
  <c r="X75" i="3" l="1"/>
  <c r="Y75" i="3"/>
  <c r="P75" i="3"/>
  <c r="V75" i="3"/>
  <c r="U75" i="3"/>
  <c r="R75" i="3"/>
  <c r="Q75" i="3"/>
  <c r="W75" i="3"/>
  <c r="T75" i="3"/>
  <c r="S75" i="3"/>
  <c r="O76" i="3"/>
  <c r="N77" i="3"/>
  <c r="X76" i="3" l="1"/>
  <c r="Y76" i="3"/>
  <c r="N78" i="3"/>
  <c r="O77" i="3"/>
  <c r="V76" i="3"/>
  <c r="T76" i="3"/>
  <c r="S76" i="3"/>
  <c r="U76" i="3"/>
  <c r="R76" i="3"/>
  <c r="Q76" i="3"/>
  <c r="W76" i="3"/>
  <c r="P76" i="3"/>
  <c r="X77" i="3" l="1"/>
  <c r="Y77" i="3"/>
  <c r="T77" i="3"/>
  <c r="S77" i="3"/>
  <c r="R77" i="3"/>
  <c r="Q77" i="3"/>
  <c r="W77" i="3"/>
  <c r="V77" i="3"/>
  <c r="U77" i="3"/>
  <c r="P77" i="3"/>
  <c r="N79" i="3"/>
  <c r="O78" i="3"/>
  <c r="X78" i="3" l="1"/>
  <c r="Y78" i="3"/>
  <c r="R78" i="3"/>
  <c r="Q78" i="3"/>
  <c r="P78" i="3"/>
  <c r="W78" i="3"/>
  <c r="V78" i="3"/>
  <c r="S78" i="3"/>
  <c r="U78" i="3"/>
  <c r="T78" i="3"/>
  <c r="N80" i="3"/>
  <c r="O79" i="3"/>
  <c r="X79" i="3" l="1"/>
  <c r="Y79" i="3"/>
  <c r="P79" i="3"/>
  <c r="W79" i="3"/>
  <c r="V79" i="3"/>
  <c r="U79" i="3"/>
  <c r="T79" i="3"/>
  <c r="S79" i="3"/>
  <c r="R79" i="3"/>
  <c r="Q79" i="3"/>
  <c r="N81" i="3"/>
  <c r="O80" i="3"/>
  <c r="X80" i="3" l="1"/>
  <c r="Y80" i="3"/>
  <c r="V80" i="3"/>
  <c r="U80" i="3"/>
  <c r="T80" i="3"/>
  <c r="S80" i="3"/>
  <c r="W80" i="3"/>
  <c r="R80" i="3"/>
  <c r="Q80" i="3"/>
  <c r="P80" i="3"/>
  <c r="O81" i="3"/>
  <c r="N82" i="3"/>
  <c r="X81" i="3" l="1"/>
  <c r="Y81" i="3"/>
  <c r="N83" i="3"/>
  <c r="O82" i="3"/>
  <c r="T81" i="3"/>
  <c r="S81" i="3"/>
  <c r="R81" i="3"/>
  <c r="Q81" i="3"/>
  <c r="P81" i="3"/>
  <c r="W81" i="3"/>
  <c r="V81" i="3"/>
  <c r="U81" i="3"/>
  <c r="X82" i="3" l="1"/>
  <c r="Y82" i="3"/>
  <c r="R82" i="3"/>
  <c r="Q82" i="3"/>
  <c r="P82" i="3"/>
  <c r="W82" i="3"/>
  <c r="V82" i="3"/>
  <c r="U82" i="3"/>
  <c r="T82" i="3"/>
  <c r="S82" i="3"/>
  <c r="N84" i="3"/>
  <c r="O83" i="3"/>
  <c r="X83" i="3" l="1"/>
  <c r="Y83" i="3"/>
  <c r="P83" i="3"/>
  <c r="W83" i="3"/>
  <c r="V83" i="3"/>
  <c r="U83" i="3"/>
  <c r="T83" i="3"/>
  <c r="S83" i="3"/>
  <c r="R83" i="3"/>
  <c r="Q83" i="3"/>
  <c r="O84" i="3"/>
  <c r="N85" i="3"/>
  <c r="X84" i="3" l="1"/>
  <c r="Y84" i="3"/>
  <c r="N86" i="3"/>
  <c r="O85" i="3"/>
  <c r="V84" i="3"/>
  <c r="U84" i="3"/>
  <c r="T84" i="3"/>
  <c r="S84" i="3"/>
  <c r="R84" i="3"/>
  <c r="Q84" i="3"/>
  <c r="P84" i="3"/>
  <c r="W84" i="3"/>
  <c r="X85" i="3" l="1"/>
  <c r="Y85" i="3"/>
  <c r="T85" i="3"/>
  <c r="S85" i="3"/>
  <c r="R85" i="3"/>
  <c r="Q85" i="3"/>
  <c r="W85" i="3"/>
  <c r="V85" i="3"/>
  <c r="U85" i="3"/>
  <c r="P85" i="3"/>
  <c r="N87" i="3"/>
  <c r="O86" i="3"/>
  <c r="Y86" i="3" l="1"/>
  <c r="X86" i="3"/>
  <c r="R86" i="3"/>
  <c r="Q86" i="3"/>
  <c r="P86" i="3"/>
  <c r="W86" i="3"/>
  <c r="V86" i="3"/>
  <c r="U86" i="3"/>
  <c r="T86" i="3"/>
  <c r="S86" i="3"/>
  <c r="N88" i="3"/>
  <c r="O87" i="3"/>
  <c r="Y87" i="3" l="1"/>
  <c r="X87" i="3"/>
  <c r="P87" i="3"/>
  <c r="W87" i="3"/>
  <c r="V87" i="3"/>
  <c r="U87" i="3"/>
  <c r="T87" i="3"/>
  <c r="S87" i="3"/>
  <c r="R87" i="3"/>
  <c r="Q87" i="3"/>
  <c r="N89" i="3"/>
  <c r="O88" i="3"/>
  <c r="Y88" i="3" l="1"/>
  <c r="X88" i="3"/>
  <c r="V88" i="3"/>
  <c r="U88" i="3"/>
  <c r="T88" i="3"/>
  <c r="S88" i="3"/>
  <c r="W88" i="3"/>
  <c r="R88" i="3"/>
  <c r="Q88" i="3"/>
  <c r="P88" i="3"/>
  <c r="O89" i="3"/>
  <c r="N90" i="3"/>
  <c r="X89" i="3" l="1"/>
  <c r="Y89" i="3"/>
  <c r="N91" i="3"/>
  <c r="O90" i="3"/>
  <c r="T89" i="3"/>
  <c r="S89" i="3"/>
  <c r="R89" i="3"/>
  <c r="Q89" i="3"/>
  <c r="P89" i="3"/>
  <c r="W89" i="3"/>
  <c r="V89" i="3"/>
  <c r="U89" i="3"/>
  <c r="Y90" i="3" l="1"/>
  <c r="X90" i="3"/>
  <c r="R90" i="3"/>
  <c r="Q90" i="3"/>
  <c r="P90" i="3"/>
  <c r="W90" i="3"/>
  <c r="V90" i="3"/>
  <c r="U90" i="3"/>
  <c r="T90" i="3"/>
  <c r="S90" i="3"/>
  <c r="N92" i="3"/>
  <c r="O91" i="3"/>
  <c r="Y91" i="3" l="1"/>
  <c r="X91" i="3"/>
  <c r="P91" i="3"/>
  <c r="W91" i="3"/>
  <c r="V91" i="3"/>
  <c r="U91" i="3"/>
  <c r="T91" i="3"/>
  <c r="S91" i="3"/>
  <c r="R91" i="3"/>
  <c r="Q91" i="3"/>
  <c r="N93" i="3"/>
  <c r="O92" i="3"/>
  <c r="Y92" i="3" l="1"/>
  <c r="X92" i="3"/>
  <c r="V92" i="3"/>
  <c r="U92" i="3"/>
  <c r="T92" i="3"/>
  <c r="S92" i="3"/>
  <c r="R92" i="3"/>
  <c r="Q92" i="3"/>
  <c r="P92" i="3"/>
  <c r="W92" i="3"/>
  <c r="N94" i="3"/>
  <c r="O93" i="3"/>
  <c r="Y93" i="3" l="1"/>
  <c r="X93" i="3"/>
  <c r="V93" i="3"/>
  <c r="U93" i="3"/>
  <c r="T93" i="3"/>
  <c r="S93" i="3"/>
  <c r="R93" i="3"/>
  <c r="W93" i="3"/>
  <c r="Q93" i="3"/>
  <c r="P93" i="3"/>
  <c r="O94" i="3"/>
  <c r="N95" i="3"/>
  <c r="Y94" i="3" l="1"/>
  <c r="X94" i="3"/>
  <c r="N96" i="3"/>
  <c r="O95" i="3"/>
  <c r="T94" i="3"/>
  <c r="U94" i="3"/>
  <c r="S94" i="3"/>
  <c r="R94" i="3"/>
  <c r="Q94" i="3"/>
  <c r="P94" i="3"/>
  <c r="W94" i="3"/>
  <c r="V94" i="3"/>
  <c r="X95" i="3" l="1"/>
  <c r="Y95" i="3"/>
  <c r="R95" i="3"/>
  <c r="T95" i="3"/>
  <c r="S95" i="3"/>
  <c r="Q95" i="3"/>
  <c r="P95" i="3"/>
  <c r="W95" i="3"/>
  <c r="V95" i="3"/>
  <c r="U95" i="3"/>
  <c r="N97" i="3"/>
  <c r="O96" i="3"/>
  <c r="X96" i="3" l="1"/>
  <c r="Y96" i="3"/>
  <c r="P96" i="3"/>
  <c r="S96" i="3"/>
  <c r="R96" i="3"/>
  <c r="Q96" i="3"/>
  <c r="W96" i="3"/>
  <c r="V96" i="3"/>
  <c r="U96" i="3"/>
  <c r="T96" i="3"/>
  <c r="N98" i="3"/>
  <c r="O97" i="3"/>
  <c r="Y97" i="3" l="1"/>
  <c r="X97" i="3"/>
  <c r="V97" i="3"/>
  <c r="R97" i="3"/>
  <c r="Q97" i="3"/>
  <c r="P97" i="3"/>
  <c r="W97" i="3"/>
  <c r="U97" i="3"/>
  <c r="T97" i="3"/>
  <c r="S97" i="3"/>
  <c r="N99" i="3"/>
  <c r="O98" i="3"/>
  <c r="Y98" i="3" l="1"/>
  <c r="X98" i="3"/>
  <c r="T98" i="3"/>
  <c r="Q98" i="3"/>
  <c r="P98" i="3"/>
  <c r="W98" i="3"/>
  <c r="V98" i="3"/>
  <c r="U98" i="3"/>
  <c r="S98" i="3"/>
  <c r="R98" i="3"/>
  <c r="N100" i="3"/>
  <c r="O99" i="3"/>
  <c r="X99" i="3" l="1"/>
  <c r="Y99" i="3"/>
  <c r="R99" i="3"/>
  <c r="Q99" i="3"/>
  <c r="P99" i="3"/>
  <c r="S99" i="3"/>
  <c r="W99" i="3"/>
  <c r="V99" i="3"/>
  <c r="U99" i="3"/>
  <c r="T99" i="3"/>
  <c r="N101" i="3"/>
  <c r="O100" i="3"/>
  <c r="Y100" i="3" l="1"/>
  <c r="X100" i="3"/>
  <c r="P100" i="3"/>
  <c r="W100" i="3"/>
  <c r="V100" i="3"/>
  <c r="T100" i="3"/>
  <c r="S100" i="3"/>
  <c r="R100" i="3"/>
  <c r="Q100" i="3"/>
  <c r="U100" i="3"/>
  <c r="N102" i="3"/>
  <c r="O101" i="3"/>
  <c r="Y101" i="3" l="1"/>
  <c r="X101" i="3"/>
  <c r="V101" i="3"/>
  <c r="U101" i="3"/>
  <c r="T101" i="3"/>
  <c r="W101" i="3"/>
  <c r="S101" i="3"/>
  <c r="R101" i="3"/>
  <c r="Q101" i="3"/>
  <c r="P101" i="3"/>
  <c r="N103" i="3"/>
  <c r="O102" i="3"/>
  <c r="X102" i="3" l="1"/>
  <c r="Y102" i="3"/>
  <c r="T102" i="3"/>
  <c r="S102" i="3"/>
  <c r="R102" i="3"/>
  <c r="W102" i="3"/>
  <c r="V102" i="3"/>
  <c r="U102" i="3"/>
  <c r="Q102" i="3"/>
  <c r="P102" i="3"/>
  <c r="N104" i="3"/>
  <c r="O103" i="3"/>
  <c r="X103" i="3" l="1"/>
  <c r="Y103" i="3"/>
  <c r="R103" i="3"/>
  <c r="Q103" i="3"/>
  <c r="P103" i="3"/>
  <c r="W103" i="3"/>
  <c r="V103" i="3"/>
  <c r="U103" i="3"/>
  <c r="T103" i="3"/>
  <c r="S103" i="3"/>
  <c r="N105" i="3"/>
  <c r="O104" i="3"/>
  <c r="Y104" i="3" l="1"/>
  <c r="X104" i="3"/>
  <c r="P104" i="3"/>
  <c r="W104" i="3"/>
  <c r="V104" i="3"/>
  <c r="S104" i="3"/>
  <c r="R104" i="3"/>
  <c r="Q104" i="3"/>
  <c r="U104" i="3"/>
  <c r="T104" i="3"/>
  <c r="O105" i="3"/>
  <c r="N106" i="3"/>
  <c r="X105" i="3" l="1"/>
  <c r="Y105" i="3"/>
  <c r="N107" i="3"/>
  <c r="O106" i="3"/>
  <c r="V105" i="3"/>
  <c r="U105" i="3"/>
  <c r="T105" i="3"/>
  <c r="W105" i="3"/>
  <c r="S105" i="3"/>
  <c r="R105" i="3"/>
  <c r="Q105" i="3"/>
  <c r="P105" i="3"/>
  <c r="X106" i="3" l="1"/>
  <c r="Y106" i="3"/>
  <c r="T106" i="3"/>
  <c r="S106" i="3"/>
  <c r="R106" i="3"/>
  <c r="W106" i="3"/>
  <c r="V106" i="3"/>
  <c r="U106" i="3"/>
  <c r="Q106" i="3"/>
  <c r="P106" i="3"/>
  <c r="N108" i="3"/>
  <c r="O107" i="3"/>
  <c r="Y107" i="3" l="1"/>
  <c r="X107" i="3"/>
  <c r="R107" i="3"/>
  <c r="Q107" i="3"/>
  <c r="P107" i="3"/>
  <c r="W107" i="3"/>
  <c r="V107" i="3"/>
  <c r="U107" i="3"/>
  <c r="T107" i="3"/>
  <c r="S107" i="3"/>
  <c r="N109" i="3"/>
  <c r="O108" i="3"/>
  <c r="X108" i="3" l="1"/>
  <c r="Y108" i="3"/>
  <c r="P108" i="3"/>
  <c r="W108" i="3"/>
  <c r="V108" i="3"/>
  <c r="R108" i="3"/>
  <c r="Q108" i="3"/>
  <c r="U108" i="3"/>
  <c r="T108" i="3"/>
  <c r="S108" i="3"/>
  <c r="N110" i="3"/>
  <c r="O109" i="3"/>
  <c r="Y109" i="3" l="1"/>
  <c r="X109" i="3"/>
  <c r="V109" i="3"/>
  <c r="U109" i="3"/>
  <c r="T109" i="3"/>
  <c r="S109" i="3"/>
  <c r="R109" i="3"/>
  <c r="Q109" i="3"/>
  <c r="P109" i="3"/>
  <c r="W109" i="3"/>
  <c r="O110" i="3"/>
  <c r="N111" i="3"/>
  <c r="X110" i="3" l="1"/>
  <c r="Y110" i="3"/>
  <c r="N112" i="3"/>
  <c r="O111" i="3"/>
  <c r="T110" i="3"/>
  <c r="S110" i="3"/>
  <c r="R110" i="3"/>
  <c r="W110" i="3"/>
  <c r="V110" i="3"/>
  <c r="U110" i="3"/>
  <c r="Q110" i="3"/>
  <c r="P110" i="3"/>
  <c r="X111" i="3" l="1"/>
  <c r="Y111" i="3"/>
  <c r="R111" i="3"/>
  <c r="Q111" i="3"/>
  <c r="P111" i="3"/>
  <c r="W111" i="3"/>
  <c r="V111" i="3"/>
  <c r="U111" i="3"/>
  <c r="T111" i="3"/>
  <c r="S111" i="3"/>
  <c r="N113" i="3"/>
  <c r="O112" i="3"/>
  <c r="X112" i="3" l="1"/>
  <c r="Y112" i="3"/>
  <c r="P112" i="3"/>
  <c r="W112" i="3"/>
  <c r="V112" i="3"/>
  <c r="Q112" i="3"/>
  <c r="U112" i="3"/>
  <c r="T112" i="3"/>
  <c r="S112" i="3"/>
  <c r="R112" i="3"/>
  <c r="O113" i="3"/>
  <c r="N114" i="3"/>
  <c r="X113" i="3" l="1"/>
  <c r="Y113" i="3"/>
  <c r="N115" i="3"/>
  <c r="O114" i="3"/>
  <c r="V113" i="3"/>
  <c r="U113" i="3"/>
  <c r="T113" i="3"/>
  <c r="R113" i="3"/>
  <c r="Q113" i="3"/>
  <c r="P113" i="3"/>
  <c r="W113" i="3"/>
  <c r="S113" i="3"/>
  <c r="X114" i="3" l="1"/>
  <c r="Y114" i="3"/>
  <c r="T114" i="3"/>
  <c r="S114" i="3"/>
  <c r="R114" i="3"/>
  <c r="W114" i="3"/>
  <c r="V114" i="3"/>
  <c r="U114" i="3"/>
  <c r="Q114" i="3"/>
  <c r="P114" i="3"/>
  <c r="N116" i="3"/>
  <c r="O115" i="3"/>
  <c r="X115" i="3" l="1"/>
  <c r="Y115" i="3"/>
  <c r="R115" i="3"/>
  <c r="Q115" i="3"/>
  <c r="P115" i="3"/>
  <c r="U115" i="3"/>
  <c r="W115" i="3"/>
  <c r="V115" i="3"/>
  <c r="T115" i="3"/>
  <c r="S115" i="3"/>
  <c r="O116" i="3"/>
  <c r="N117" i="3"/>
  <c r="Y116" i="3" l="1"/>
  <c r="X116" i="3"/>
  <c r="O117" i="3"/>
  <c r="N118" i="3"/>
  <c r="U116" i="3"/>
  <c r="T116" i="3"/>
  <c r="P116" i="3"/>
  <c r="S116" i="3"/>
  <c r="R116" i="3"/>
  <c r="Q116" i="3"/>
  <c r="W116" i="3"/>
  <c r="V116" i="3"/>
  <c r="X117" i="3" l="1"/>
  <c r="Y117" i="3"/>
  <c r="N119" i="3"/>
  <c r="O118" i="3"/>
  <c r="S117" i="3"/>
  <c r="R117" i="3"/>
  <c r="P117" i="3"/>
  <c r="U117" i="3"/>
  <c r="W117" i="3"/>
  <c r="V117" i="3"/>
  <c r="T117" i="3"/>
  <c r="Q117" i="3"/>
  <c r="Y118" i="3" l="1"/>
  <c r="X118" i="3"/>
  <c r="Q118" i="3"/>
  <c r="P118" i="3"/>
  <c r="R118" i="3"/>
  <c r="U118" i="3"/>
  <c r="T118" i="3"/>
  <c r="S118" i="3"/>
  <c r="W118" i="3"/>
  <c r="V118" i="3"/>
  <c r="O119" i="3"/>
  <c r="N120" i="3"/>
  <c r="X119" i="3" l="1"/>
  <c r="Y119" i="3"/>
  <c r="O120" i="3"/>
  <c r="N121" i="3"/>
  <c r="W119" i="3"/>
  <c r="V119" i="3"/>
  <c r="R119" i="3"/>
  <c r="Q119" i="3"/>
  <c r="P119" i="3"/>
  <c r="U119" i="3"/>
  <c r="T119" i="3"/>
  <c r="S119" i="3"/>
  <c r="Y120" i="3" l="1"/>
  <c r="X120" i="3"/>
  <c r="N122" i="3"/>
  <c r="O121" i="3"/>
  <c r="U120" i="3"/>
  <c r="T120" i="3"/>
  <c r="R120" i="3"/>
  <c r="Q120" i="3"/>
  <c r="P120" i="3"/>
  <c r="W120" i="3"/>
  <c r="V120" i="3"/>
  <c r="S120" i="3"/>
  <c r="X121" i="3" l="1"/>
  <c r="Y121" i="3"/>
  <c r="S121" i="3"/>
  <c r="R121" i="3"/>
  <c r="T121" i="3"/>
  <c r="Q121" i="3"/>
  <c r="P121" i="3"/>
  <c r="W121" i="3"/>
  <c r="V121" i="3"/>
  <c r="U121" i="3"/>
  <c r="N123" i="3"/>
  <c r="O122" i="3"/>
  <c r="Y122" i="3" l="1"/>
  <c r="X122" i="3"/>
  <c r="Q122" i="3"/>
  <c r="P122" i="3"/>
  <c r="T122" i="3"/>
  <c r="S122" i="3"/>
  <c r="R122" i="3"/>
  <c r="W122" i="3"/>
  <c r="V122" i="3"/>
  <c r="U122" i="3"/>
  <c r="O123" i="3"/>
  <c r="N124" i="3"/>
  <c r="Y123" i="3" l="1"/>
  <c r="X123" i="3"/>
  <c r="O124" i="3"/>
  <c r="N125" i="3"/>
  <c r="W123" i="3"/>
  <c r="V123" i="3"/>
  <c r="T123" i="3"/>
  <c r="S123" i="3"/>
  <c r="R123" i="3"/>
  <c r="U123" i="3"/>
  <c r="Q123" i="3"/>
  <c r="P123" i="3"/>
  <c r="X124" i="3" l="1"/>
  <c r="Y124" i="3"/>
  <c r="O125" i="3"/>
  <c r="N126" i="3"/>
  <c r="U124" i="3"/>
  <c r="T124" i="3"/>
  <c r="V124" i="3"/>
  <c r="S124" i="3"/>
  <c r="R124" i="3"/>
  <c r="W124" i="3"/>
  <c r="Q124" i="3"/>
  <c r="P124" i="3"/>
  <c r="Y125" i="3" l="1"/>
  <c r="X125" i="3"/>
  <c r="N127" i="3"/>
  <c r="O126" i="3"/>
  <c r="S125" i="3"/>
  <c r="R125" i="3"/>
  <c r="V125" i="3"/>
  <c r="U125" i="3"/>
  <c r="T125" i="3"/>
  <c r="W125" i="3"/>
  <c r="Q125" i="3"/>
  <c r="P125" i="3"/>
  <c r="Y126" i="3" l="1"/>
  <c r="X126" i="3"/>
  <c r="Q126" i="3"/>
  <c r="P126" i="3"/>
  <c r="V126" i="3"/>
  <c r="U126" i="3"/>
  <c r="T126" i="3"/>
  <c r="W126" i="3"/>
  <c r="S126" i="3"/>
  <c r="R126" i="3"/>
  <c r="O127" i="3"/>
  <c r="N128" i="3"/>
  <c r="X127" i="3" l="1"/>
  <c r="Y127" i="3"/>
  <c r="N129" i="3"/>
  <c r="O128" i="3"/>
  <c r="W127" i="3"/>
  <c r="V127" i="3"/>
  <c r="U127" i="3"/>
  <c r="T127" i="3"/>
  <c r="Q127" i="3"/>
  <c r="P127" i="3"/>
  <c r="S127" i="3"/>
  <c r="R127" i="3"/>
  <c r="Y128" i="3" l="1"/>
  <c r="X128" i="3"/>
  <c r="U128" i="3"/>
  <c r="T128" i="3"/>
  <c r="W128" i="3"/>
  <c r="V128" i="3"/>
  <c r="Q128" i="3"/>
  <c r="S128" i="3"/>
  <c r="R128" i="3"/>
  <c r="P128" i="3"/>
  <c r="N130" i="3"/>
  <c r="O129" i="3"/>
  <c r="Y129" i="3" l="1"/>
  <c r="X129" i="3"/>
  <c r="S129" i="3"/>
  <c r="R129" i="3"/>
  <c r="W129" i="3"/>
  <c r="V129" i="3"/>
  <c r="Q129" i="3"/>
  <c r="P129" i="3"/>
  <c r="U129" i="3"/>
  <c r="T129" i="3"/>
  <c r="N131" i="3"/>
  <c r="O130" i="3"/>
  <c r="X130" i="3" l="1"/>
  <c r="Y130" i="3"/>
  <c r="Q130" i="3"/>
  <c r="P130" i="3"/>
  <c r="W130" i="3"/>
  <c r="V130" i="3"/>
  <c r="S130" i="3"/>
  <c r="U130" i="3"/>
  <c r="T130" i="3"/>
  <c r="R130" i="3"/>
  <c r="O131" i="3"/>
  <c r="N132" i="3"/>
  <c r="X131" i="3" l="1"/>
  <c r="Y131" i="3"/>
  <c r="O132" i="3"/>
  <c r="N133" i="3"/>
  <c r="W131" i="3"/>
  <c r="V131" i="3"/>
  <c r="P131" i="3"/>
  <c r="S131" i="3"/>
  <c r="R131" i="3"/>
  <c r="Q131" i="3"/>
  <c r="U131" i="3"/>
  <c r="T131" i="3"/>
  <c r="Y132" i="3" l="1"/>
  <c r="X132" i="3"/>
  <c r="O133" i="3"/>
  <c r="N134" i="3"/>
  <c r="U132" i="3"/>
  <c r="T132" i="3"/>
  <c r="P132" i="3"/>
  <c r="S132" i="3"/>
  <c r="W132" i="3"/>
  <c r="V132" i="3"/>
  <c r="R132" i="3"/>
  <c r="Q132" i="3"/>
  <c r="Y133" i="3" l="1"/>
  <c r="X133" i="3"/>
  <c r="N135" i="3"/>
  <c r="O134" i="3"/>
  <c r="S133" i="3"/>
  <c r="R133" i="3"/>
  <c r="P133" i="3"/>
  <c r="U133" i="3"/>
  <c r="T133" i="3"/>
  <c r="Q133" i="3"/>
  <c r="W133" i="3"/>
  <c r="V133" i="3"/>
  <c r="Y134" i="3" l="1"/>
  <c r="X134" i="3"/>
  <c r="Q134" i="3"/>
  <c r="P134" i="3"/>
  <c r="R134" i="3"/>
  <c r="U134" i="3"/>
  <c r="W134" i="3"/>
  <c r="V134" i="3"/>
  <c r="T134" i="3"/>
  <c r="S134" i="3"/>
  <c r="O135" i="3"/>
  <c r="N136" i="3"/>
  <c r="X135" i="3" l="1"/>
  <c r="Y135" i="3"/>
  <c r="N137" i="3"/>
  <c r="O136" i="3"/>
  <c r="W135" i="3"/>
  <c r="V135" i="3"/>
  <c r="R135" i="3"/>
  <c r="Q135" i="3"/>
  <c r="P135" i="3"/>
  <c r="U135" i="3"/>
  <c r="T135" i="3"/>
  <c r="S135" i="3"/>
  <c r="X136" i="3" l="1"/>
  <c r="Y136" i="3"/>
  <c r="U136" i="3"/>
  <c r="T136" i="3"/>
  <c r="R136" i="3"/>
  <c r="Q136" i="3"/>
  <c r="P136" i="3"/>
  <c r="W136" i="3"/>
  <c r="V136" i="3"/>
  <c r="S136" i="3"/>
  <c r="O137" i="3"/>
  <c r="N138" i="3"/>
  <c r="Y137" i="3" l="1"/>
  <c r="X137" i="3"/>
  <c r="N139" i="3"/>
  <c r="O138" i="3"/>
  <c r="S137" i="3"/>
  <c r="R137" i="3"/>
  <c r="T137" i="3"/>
  <c r="Q137" i="3"/>
  <c r="P137" i="3"/>
  <c r="W137" i="3"/>
  <c r="V137" i="3"/>
  <c r="U137" i="3"/>
  <c r="X138" i="3" l="1"/>
  <c r="Y138" i="3"/>
  <c r="Q138" i="3"/>
  <c r="P138" i="3"/>
  <c r="T138" i="3"/>
  <c r="S138" i="3"/>
  <c r="R138" i="3"/>
  <c r="W138" i="3"/>
  <c r="V138" i="3"/>
  <c r="U138" i="3"/>
  <c r="O139" i="3"/>
  <c r="N140" i="3"/>
  <c r="X139" i="3" l="1"/>
  <c r="Y139" i="3"/>
  <c r="O140" i="3"/>
  <c r="N141" i="3"/>
  <c r="W139" i="3"/>
  <c r="V139" i="3"/>
  <c r="T139" i="3"/>
  <c r="S139" i="3"/>
  <c r="R139" i="3"/>
  <c r="U139" i="3"/>
  <c r="Q139" i="3"/>
  <c r="P139" i="3"/>
  <c r="X140" i="3" l="1"/>
  <c r="Y140" i="3"/>
  <c r="O141" i="3"/>
  <c r="N142" i="3"/>
  <c r="U140" i="3"/>
  <c r="T140" i="3"/>
  <c r="V140" i="3"/>
  <c r="S140" i="3"/>
  <c r="R140" i="3"/>
  <c r="W140" i="3"/>
  <c r="Q140" i="3"/>
  <c r="P140" i="3"/>
  <c r="X141" i="3" l="1"/>
  <c r="Y141" i="3"/>
  <c r="N143" i="3"/>
  <c r="O142" i="3"/>
  <c r="S141" i="3"/>
  <c r="R141" i="3"/>
  <c r="V141" i="3"/>
  <c r="U141" i="3"/>
  <c r="T141" i="3"/>
  <c r="W141" i="3"/>
  <c r="Q141" i="3"/>
  <c r="P141" i="3"/>
  <c r="X142" i="3" l="1"/>
  <c r="Y142" i="3"/>
  <c r="Q142" i="3"/>
  <c r="P142" i="3"/>
  <c r="V142" i="3"/>
  <c r="U142" i="3"/>
  <c r="T142" i="3"/>
  <c r="W142" i="3"/>
  <c r="S142" i="3"/>
  <c r="R142" i="3"/>
  <c r="O143" i="3"/>
  <c r="N144" i="3"/>
  <c r="X143" i="3" l="1"/>
  <c r="Y143" i="3"/>
  <c r="N145" i="3"/>
  <c r="O144" i="3"/>
  <c r="W143" i="3"/>
  <c r="V143" i="3"/>
  <c r="U143" i="3"/>
  <c r="T143" i="3"/>
  <c r="Q143" i="3"/>
  <c r="S143" i="3"/>
  <c r="R143" i="3"/>
  <c r="P143" i="3"/>
  <c r="Y144" i="3" l="1"/>
  <c r="X144" i="3"/>
  <c r="U144" i="3"/>
  <c r="T144" i="3"/>
  <c r="W144" i="3"/>
  <c r="V144" i="3"/>
  <c r="Q144" i="3"/>
  <c r="P144" i="3"/>
  <c r="S144" i="3"/>
  <c r="R144" i="3"/>
  <c r="N146" i="3"/>
  <c r="O145" i="3"/>
  <c r="X145" i="3" l="1"/>
  <c r="Y145" i="3"/>
  <c r="S145" i="3"/>
  <c r="R145" i="3"/>
  <c r="W145" i="3"/>
  <c r="V145" i="3"/>
  <c r="Q145" i="3"/>
  <c r="U145" i="3"/>
  <c r="T145" i="3"/>
  <c r="P145" i="3"/>
  <c r="N147" i="3"/>
  <c r="O146" i="3"/>
  <c r="X146" i="3" l="1"/>
  <c r="Y146" i="3"/>
  <c r="Q146" i="3"/>
  <c r="P146" i="3"/>
  <c r="W146" i="3"/>
  <c r="V146" i="3"/>
  <c r="S146" i="3"/>
  <c r="R146" i="3"/>
  <c r="U146" i="3"/>
  <c r="T146" i="3"/>
  <c r="O147" i="3"/>
  <c r="N148" i="3"/>
  <c r="X147" i="3" l="1"/>
  <c r="Y147" i="3"/>
  <c r="O148" i="3"/>
  <c r="N149" i="3"/>
  <c r="W147" i="3"/>
  <c r="V147" i="3"/>
  <c r="P147" i="3"/>
  <c r="S147" i="3"/>
  <c r="U147" i="3"/>
  <c r="T147" i="3"/>
  <c r="R147" i="3"/>
  <c r="Q147" i="3"/>
  <c r="X148" i="3" l="1"/>
  <c r="Y148" i="3"/>
  <c r="O149" i="3"/>
  <c r="N150" i="3"/>
  <c r="U148" i="3"/>
  <c r="T148" i="3"/>
  <c r="P148" i="3"/>
  <c r="S148" i="3"/>
  <c r="R148" i="3"/>
  <c r="Q148" i="3"/>
  <c r="W148" i="3"/>
  <c r="V148" i="3"/>
  <c r="X149" i="3" l="1"/>
  <c r="Y149" i="3"/>
  <c r="N151" i="3"/>
  <c r="O150" i="3"/>
  <c r="S149" i="3"/>
  <c r="R149" i="3"/>
  <c r="P149" i="3"/>
  <c r="U149" i="3"/>
  <c r="W149" i="3"/>
  <c r="V149" i="3"/>
  <c r="T149" i="3"/>
  <c r="Q149" i="3"/>
  <c r="Y150" i="3" l="1"/>
  <c r="X150" i="3"/>
  <c r="Q150" i="3"/>
  <c r="P150" i="3"/>
  <c r="R150" i="3"/>
  <c r="U150" i="3"/>
  <c r="T150" i="3"/>
  <c r="S150" i="3"/>
  <c r="W150" i="3"/>
  <c r="V150" i="3"/>
  <c r="O151" i="3"/>
  <c r="N152" i="3"/>
  <c r="X151" i="3" l="1"/>
  <c r="Y151" i="3"/>
  <c r="O152" i="3"/>
  <c r="N153" i="3"/>
  <c r="W151" i="3"/>
  <c r="V151" i="3"/>
  <c r="R151" i="3"/>
  <c r="Q151" i="3"/>
  <c r="P151" i="3"/>
  <c r="U151" i="3"/>
  <c r="T151" i="3"/>
  <c r="S151" i="3"/>
  <c r="Y152" i="3" l="1"/>
  <c r="X152" i="3"/>
  <c r="N154" i="3"/>
  <c r="O153" i="3"/>
  <c r="U152" i="3"/>
  <c r="T152" i="3"/>
  <c r="R152" i="3"/>
  <c r="Q152" i="3"/>
  <c r="P152" i="3"/>
  <c r="W152" i="3"/>
  <c r="V152" i="3"/>
  <c r="S152" i="3"/>
  <c r="X153" i="3" l="1"/>
  <c r="Y153" i="3"/>
  <c r="S153" i="3"/>
  <c r="R153" i="3"/>
  <c r="T153" i="3"/>
  <c r="Q153" i="3"/>
  <c r="P153" i="3"/>
  <c r="W153" i="3"/>
  <c r="V153" i="3"/>
  <c r="U153" i="3"/>
  <c r="N155" i="3"/>
  <c r="O154" i="3"/>
  <c r="Y154" i="3" l="1"/>
  <c r="X154" i="3"/>
  <c r="Q154" i="3"/>
  <c r="P154" i="3"/>
  <c r="T154" i="3"/>
  <c r="S154" i="3"/>
  <c r="R154" i="3"/>
  <c r="W154" i="3"/>
  <c r="V154" i="3"/>
  <c r="U154" i="3"/>
  <c r="O155" i="3"/>
  <c r="N156" i="3"/>
  <c r="Y155" i="3" l="1"/>
  <c r="X155" i="3"/>
  <c r="O156" i="3"/>
  <c r="N157" i="3"/>
  <c r="W155" i="3"/>
  <c r="V155" i="3"/>
  <c r="T155" i="3"/>
  <c r="S155" i="3"/>
  <c r="R155" i="3"/>
  <c r="U155" i="3"/>
  <c r="Q155" i="3"/>
  <c r="P155" i="3"/>
  <c r="Y156" i="3" l="1"/>
  <c r="X156" i="3"/>
  <c r="O157" i="3"/>
  <c r="N158" i="3"/>
  <c r="U156" i="3"/>
  <c r="T156" i="3"/>
  <c r="V156" i="3"/>
  <c r="S156" i="3"/>
  <c r="R156" i="3"/>
  <c r="W156" i="3"/>
  <c r="Q156" i="3"/>
  <c r="P156" i="3"/>
  <c r="Y157" i="3" l="1"/>
  <c r="X157" i="3"/>
  <c r="N159" i="3"/>
  <c r="O158" i="3"/>
  <c r="S157" i="3"/>
  <c r="R157" i="3"/>
  <c r="V157" i="3"/>
  <c r="U157" i="3"/>
  <c r="T157" i="3"/>
  <c r="W157" i="3"/>
  <c r="Q157" i="3"/>
  <c r="P157" i="3"/>
  <c r="Y158" i="3" l="1"/>
  <c r="X158" i="3"/>
  <c r="Q158" i="3"/>
  <c r="P158" i="3"/>
  <c r="V158" i="3"/>
  <c r="U158" i="3"/>
  <c r="T158" i="3"/>
  <c r="W158" i="3"/>
  <c r="S158" i="3"/>
  <c r="R158" i="3"/>
  <c r="O159" i="3"/>
  <c r="N160" i="3"/>
  <c r="X159" i="3" l="1"/>
  <c r="Y159" i="3"/>
  <c r="N161" i="3"/>
  <c r="O160" i="3"/>
  <c r="W159" i="3"/>
  <c r="V159" i="3"/>
  <c r="U159" i="3"/>
  <c r="T159" i="3"/>
  <c r="Q159" i="3"/>
  <c r="P159" i="3"/>
  <c r="S159" i="3"/>
  <c r="R159" i="3"/>
  <c r="Y160" i="3" l="1"/>
  <c r="X160" i="3"/>
  <c r="U160" i="3"/>
  <c r="T160" i="3"/>
  <c r="W160" i="3"/>
  <c r="V160" i="3"/>
  <c r="Q160" i="3"/>
  <c r="S160" i="3"/>
  <c r="R160" i="3"/>
  <c r="P160" i="3"/>
  <c r="N162" i="3"/>
  <c r="O161" i="3"/>
  <c r="Y161" i="3" l="1"/>
  <c r="X161" i="3"/>
  <c r="S161" i="3"/>
  <c r="R161" i="3"/>
  <c r="W161" i="3"/>
  <c r="V161" i="3"/>
  <c r="Q161" i="3"/>
  <c r="P161" i="3"/>
  <c r="U161" i="3"/>
  <c r="T161" i="3"/>
  <c r="N163" i="3"/>
  <c r="O162" i="3"/>
  <c r="X162" i="3" l="1"/>
  <c r="Y162" i="3"/>
  <c r="Q162" i="3"/>
  <c r="P162" i="3"/>
  <c r="W162" i="3"/>
  <c r="V162" i="3"/>
  <c r="S162" i="3"/>
  <c r="U162" i="3"/>
  <c r="T162" i="3"/>
  <c r="R162" i="3"/>
  <c r="O163" i="3"/>
  <c r="N164" i="3"/>
  <c r="X163" i="3" l="1"/>
  <c r="Y163" i="3"/>
  <c r="O164" i="3"/>
  <c r="N165" i="3"/>
  <c r="W163" i="3"/>
  <c r="V163" i="3"/>
  <c r="P163" i="3"/>
  <c r="S163" i="3"/>
  <c r="Q163" i="3"/>
  <c r="U163" i="3"/>
  <c r="T163" i="3"/>
  <c r="R163" i="3"/>
  <c r="Y164" i="3" l="1"/>
  <c r="X164" i="3"/>
  <c r="O165" i="3"/>
  <c r="N166" i="3"/>
  <c r="U164" i="3"/>
  <c r="T164" i="3"/>
  <c r="P164" i="3"/>
  <c r="S164" i="3"/>
  <c r="R164" i="3"/>
  <c r="Q164" i="3"/>
  <c r="W164" i="3"/>
  <c r="V164" i="3"/>
  <c r="Y165" i="3" l="1"/>
  <c r="X165" i="3"/>
  <c r="N167" i="3"/>
  <c r="O166" i="3"/>
  <c r="S165" i="3"/>
  <c r="R165" i="3"/>
  <c r="P165" i="3"/>
  <c r="U165" i="3"/>
  <c r="T165" i="3"/>
  <c r="Q165" i="3"/>
  <c r="W165" i="3"/>
  <c r="V165" i="3"/>
  <c r="X166" i="3" l="1"/>
  <c r="Y166" i="3"/>
  <c r="Q166" i="3"/>
  <c r="P166" i="3"/>
  <c r="R166" i="3"/>
  <c r="U166" i="3"/>
  <c r="T166" i="3"/>
  <c r="S166" i="3"/>
  <c r="W166" i="3"/>
  <c r="V166" i="3"/>
  <c r="O167" i="3"/>
  <c r="N168" i="3"/>
  <c r="X167" i="3" l="1"/>
  <c r="Y167" i="3"/>
  <c r="O168" i="3"/>
  <c r="N169" i="3"/>
  <c r="W167" i="3"/>
  <c r="V167" i="3"/>
  <c r="R167" i="3"/>
  <c r="Q167" i="3"/>
  <c r="P167" i="3"/>
  <c r="U167" i="3"/>
  <c r="T167" i="3"/>
  <c r="S167" i="3"/>
  <c r="X168" i="3" l="1"/>
  <c r="Y168" i="3"/>
  <c r="N170" i="3"/>
  <c r="O169" i="3"/>
  <c r="U168" i="3"/>
  <c r="T168" i="3"/>
  <c r="R168" i="3"/>
  <c r="Q168" i="3"/>
  <c r="P168" i="3"/>
  <c r="W168" i="3"/>
  <c r="V168" i="3"/>
  <c r="S168" i="3"/>
  <c r="Y169" i="3" l="1"/>
  <c r="X169" i="3"/>
  <c r="S169" i="3"/>
  <c r="R169" i="3"/>
  <c r="T169" i="3"/>
  <c r="Q169" i="3"/>
  <c r="P169" i="3"/>
  <c r="W169" i="3"/>
  <c r="V169" i="3"/>
  <c r="U169" i="3"/>
  <c r="N171" i="3"/>
  <c r="O170" i="3"/>
  <c r="X170" i="3" l="1"/>
  <c r="Y170" i="3"/>
  <c r="Q170" i="3"/>
  <c r="P170" i="3"/>
  <c r="T170" i="3"/>
  <c r="S170" i="3"/>
  <c r="R170" i="3"/>
  <c r="W170" i="3"/>
  <c r="V170" i="3"/>
  <c r="U170" i="3"/>
  <c r="O171" i="3"/>
  <c r="N172" i="3"/>
  <c r="Y171" i="3" l="1"/>
  <c r="X171" i="3"/>
  <c r="O172" i="3"/>
  <c r="N173" i="3"/>
  <c r="W171" i="3"/>
  <c r="V171" i="3"/>
  <c r="T171" i="3"/>
  <c r="S171" i="3"/>
  <c r="R171" i="3"/>
  <c r="U171" i="3"/>
  <c r="Q171" i="3"/>
  <c r="P171" i="3"/>
  <c r="X172" i="3" l="1"/>
  <c r="Y172" i="3"/>
  <c r="O173" i="3"/>
  <c r="N174" i="3"/>
  <c r="U172" i="3"/>
  <c r="T172" i="3"/>
  <c r="V172" i="3"/>
  <c r="S172" i="3"/>
  <c r="R172" i="3"/>
  <c r="W172" i="3"/>
  <c r="Q172" i="3"/>
  <c r="P172" i="3"/>
  <c r="X173" i="3" l="1"/>
  <c r="Y173" i="3"/>
  <c r="N175" i="3"/>
  <c r="O174" i="3"/>
  <c r="S173" i="3"/>
  <c r="R173" i="3"/>
  <c r="V173" i="3"/>
  <c r="U173" i="3"/>
  <c r="T173" i="3"/>
  <c r="W173" i="3"/>
  <c r="Q173" i="3"/>
  <c r="P173" i="3"/>
  <c r="X174" i="3" l="1"/>
  <c r="Y174" i="3"/>
  <c r="Q174" i="3"/>
  <c r="P174" i="3"/>
  <c r="V174" i="3"/>
  <c r="U174" i="3"/>
  <c r="T174" i="3"/>
  <c r="W174" i="3"/>
  <c r="S174" i="3"/>
  <c r="R174" i="3"/>
  <c r="O175" i="3"/>
  <c r="N176" i="3"/>
  <c r="X175" i="3" l="1"/>
  <c r="Y175" i="3"/>
  <c r="N177" i="3"/>
  <c r="O176" i="3"/>
  <c r="W175" i="3"/>
  <c r="V175" i="3"/>
  <c r="U175" i="3"/>
  <c r="T175" i="3"/>
  <c r="Q175" i="3"/>
  <c r="P175" i="3"/>
  <c r="S175" i="3"/>
  <c r="R175" i="3"/>
  <c r="Y176" i="3" l="1"/>
  <c r="X176" i="3"/>
  <c r="U176" i="3"/>
  <c r="T176" i="3"/>
  <c r="W176" i="3"/>
  <c r="V176" i="3"/>
  <c r="Q176" i="3"/>
  <c r="P176" i="3"/>
  <c r="S176" i="3"/>
  <c r="R176" i="3"/>
  <c r="N178" i="3"/>
  <c r="O177" i="3"/>
  <c r="X177" i="3" l="1"/>
  <c r="Y177" i="3"/>
  <c r="S177" i="3"/>
  <c r="R177" i="3"/>
  <c r="W177" i="3"/>
  <c r="V177" i="3"/>
  <c r="Q177" i="3"/>
  <c r="P177" i="3"/>
  <c r="U177" i="3"/>
  <c r="T177" i="3"/>
  <c r="N179" i="3"/>
  <c r="O178" i="3"/>
  <c r="X178" i="3" l="1"/>
  <c r="Y178" i="3"/>
  <c r="Q178" i="3"/>
  <c r="P178" i="3"/>
  <c r="W178" i="3"/>
  <c r="V178" i="3"/>
  <c r="S178" i="3"/>
  <c r="R178" i="3"/>
  <c r="U178" i="3"/>
  <c r="T178" i="3"/>
  <c r="O179" i="3"/>
  <c r="N180" i="3"/>
  <c r="X179" i="3" l="1"/>
  <c r="Y179" i="3"/>
  <c r="O180" i="3"/>
  <c r="N181" i="3"/>
  <c r="W179" i="3"/>
  <c r="V179" i="3"/>
  <c r="P179" i="3"/>
  <c r="S179" i="3"/>
  <c r="R179" i="3"/>
  <c r="Q179" i="3"/>
  <c r="U179" i="3"/>
  <c r="T179" i="3"/>
  <c r="X180" i="3" l="1"/>
  <c r="Y180" i="3"/>
  <c r="O181" i="3"/>
  <c r="N182" i="3"/>
  <c r="U180" i="3"/>
  <c r="T180" i="3"/>
  <c r="P180" i="3"/>
  <c r="V180" i="3"/>
  <c r="S180" i="3"/>
  <c r="R180" i="3"/>
  <c r="Q180" i="3"/>
  <c r="W180" i="3"/>
  <c r="X181" i="3" l="1"/>
  <c r="Y181" i="3"/>
  <c r="N183" i="3"/>
  <c r="O183" i="3" s="1"/>
  <c r="O182" i="3"/>
  <c r="S181" i="3"/>
  <c r="R181" i="3"/>
  <c r="P181" i="3"/>
  <c r="V181" i="3"/>
  <c r="U181" i="3"/>
  <c r="T181" i="3"/>
  <c r="Q181" i="3"/>
  <c r="W181" i="3"/>
  <c r="Y182" i="3" l="1"/>
  <c r="X182" i="3"/>
  <c r="Y183" i="3"/>
  <c r="X183" i="3"/>
  <c r="Q182" i="3"/>
  <c r="P182" i="3"/>
  <c r="R182" i="3"/>
  <c r="W182" i="3"/>
  <c r="V182" i="3"/>
  <c r="U182" i="3"/>
  <c r="T182" i="3"/>
  <c r="S182" i="3"/>
  <c r="W183" i="3"/>
  <c r="V183" i="3"/>
  <c r="U183" i="3"/>
  <c r="S183" i="3"/>
  <c r="P183" i="3"/>
  <c r="T183" i="3"/>
  <c r="R183" i="3"/>
  <c r="Q183" i="3"/>
</calcChain>
</file>

<file path=xl/sharedStrings.xml><?xml version="1.0" encoding="utf-8"?>
<sst xmlns="http://schemas.openxmlformats.org/spreadsheetml/2006/main" count="82" uniqueCount="62">
  <si>
    <t>degrees</t>
  </si>
  <si>
    <t>radians</t>
  </si>
  <si>
    <t>centre Y</t>
  </si>
  <si>
    <t>radius</t>
  </si>
  <si>
    <t>centre X</t>
  </si>
  <si>
    <t>sine1</t>
  </si>
  <si>
    <t>cosine1</t>
  </si>
  <si>
    <t>sine2</t>
  </si>
  <si>
    <t>cosine2</t>
  </si>
  <si>
    <t>sine3</t>
  </si>
  <si>
    <t>cosine3</t>
  </si>
  <si>
    <t>sine4</t>
  </si>
  <si>
    <t>cosine4</t>
  </si>
  <si>
    <t>sine5</t>
  </si>
  <si>
    <t>cosine5</t>
  </si>
  <si>
    <r>
      <t>m</t>
    </r>
    <r>
      <rPr>
        <vertAlign val="subscript"/>
        <sz val="12"/>
        <color theme="1"/>
        <rFont val="Calibri (Body)"/>
      </rPr>
      <t>i</t>
    </r>
  </si>
  <si>
    <r>
      <rPr>
        <sz val="12"/>
        <color theme="1"/>
        <rFont val="Symbol"/>
        <charset val="2"/>
      </rPr>
      <t>s</t>
    </r>
    <r>
      <rPr>
        <vertAlign val="subscript"/>
        <sz val="12"/>
        <color theme="1"/>
        <rFont val="Calibri (Body)"/>
      </rPr>
      <t>ci</t>
    </r>
    <r>
      <rPr>
        <sz val="12"/>
        <color theme="1"/>
        <rFont val="Calibri (Body)"/>
      </rPr>
      <t xml:space="preserve"> (MPa)</t>
    </r>
  </si>
  <si>
    <r>
      <rPr>
        <b/>
        <sz val="12"/>
        <color theme="1"/>
        <rFont val="Symbol"/>
        <charset val="2"/>
      </rPr>
      <t>s</t>
    </r>
    <r>
      <rPr>
        <b/>
        <vertAlign val="subscript"/>
        <sz val="12"/>
        <color theme="1"/>
        <rFont val="Calibri (Body)"/>
      </rPr>
      <t>ci</t>
    </r>
    <r>
      <rPr>
        <b/>
        <sz val="12"/>
        <color theme="1"/>
        <rFont val="Calibri (Body)"/>
      </rPr>
      <t xml:space="preserve"> (MPa)</t>
    </r>
  </si>
  <si>
    <r>
      <t>m</t>
    </r>
    <r>
      <rPr>
        <b/>
        <vertAlign val="subscript"/>
        <sz val="12"/>
        <color theme="1"/>
        <rFont val="Calibri (Body)"/>
      </rPr>
      <t>i</t>
    </r>
  </si>
  <si>
    <t>x</t>
  </si>
  <si>
    <t>y</t>
  </si>
  <si>
    <t>x*y</t>
  </si>
  <si>
    <r>
      <t>x</t>
    </r>
    <r>
      <rPr>
        <vertAlign val="superscript"/>
        <sz val="12"/>
        <color theme="1"/>
        <rFont val="Calibri (Body)"/>
      </rPr>
      <t>2</t>
    </r>
  </si>
  <si>
    <r>
      <t>y</t>
    </r>
    <r>
      <rPr>
        <vertAlign val="superscript"/>
        <sz val="12"/>
        <color theme="1"/>
        <rFont val="Calibri (Body)"/>
      </rPr>
      <t>2</t>
    </r>
  </si>
  <si>
    <r>
      <t>r</t>
    </r>
    <r>
      <rPr>
        <vertAlign val="superscript"/>
        <sz val="12"/>
        <color theme="1"/>
        <rFont val="Calibri (Body)"/>
      </rPr>
      <t>2</t>
    </r>
  </si>
  <si>
    <t>Friction angle (°)</t>
  </si>
  <si>
    <t>Cohesion (MPa)</t>
  </si>
  <si>
    <t>GSI</t>
  </si>
  <si>
    <t>D</t>
  </si>
  <si>
    <t>s</t>
  </si>
  <si>
    <t>a</t>
  </si>
  <si>
    <t>Depth (m)</t>
  </si>
  <si>
    <t>Slope</t>
  </si>
  <si>
    <t>Excavation</t>
  </si>
  <si>
    <r>
      <t>Unit weight (kN/m</t>
    </r>
    <r>
      <rPr>
        <vertAlign val="superscript"/>
        <sz val="12"/>
        <color theme="1"/>
        <rFont val="Calibri (Body)"/>
      </rPr>
      <t>3</t>
    </r>
    <r>
      <rPr>
        <sz val="12"/>
        <color theme="1"/>
        <rFont val="Calibri"/>
        <family val="2"/>
        <scheme val="minor"/>
      </rPr>
      <t>)</t>
    </r>
  </si>
  <si>
    <r>
      <rPr>
        <sz val="12"/>
        <color theme="1"/>
        <rFont val="Symbol"/>
        <charset val="2"/>
      </rPr>
      <t>s</t>
    </r>
    <r>
      <rPr>
        <vertAlign val="subscript"/>
        <sz val="12"/>
        <color theme="1"/>
        <rFont val="Calibri (Body)"/>
      </rPr>
      <t>3</t>
    </r>
    <r>
      <rPr>
        <sz val="12"/>
        <color theme="1"/>
        <rFont val="Calibri (Body)"/>
      </rPr>
      <t>'</t>
    </r>
  </si>
  <si>
    <r>
      <rPr>
        <sz val="12"/>
        <color theme="1"/>
        <rFont val="Symbol"/>
        <charset val="2"/>
      </rPr>
      <t>s</t>
    </r>
    <r>
      <rPr>
        <vertAlign val="subscript"/>
        <sz val="12"/>
        <color theme="1"/>
        <rFont val="Calibri (Body)"/>
      </rPr>
      <t>1</t>
    </r>
    <r>
      <rPr>
        <sz val="12"/>
        <color theme="1"/>
        <rFont val="Calibri (Body)"/>
      </rPr>
      <t>'</t>
    </r>
  </si>
  <si>
    <t>Rock Mass Input</t>
  </si>
  <si>
    <t>Elastic modulus (GPa)</t>
  </si>
  <si>
    <t>Poisson's ratio</t>
  </si>
  <si>
    <t>Experimental Data Input (MPa)</t>
  </si>
  <si>
    <t>Output (DON'T TOUCH)</t>
  </si>
  <si>
    <t>Rock Mass Output (DON'T TOUCH)</t>
  </si>
  <si>
    <t>Calculation (DON'T TOUCH)</t>
  </si>
  <si>
    <r>
      <t>m</t>
    </r>
    <r>
      <rPr>
        <b/>
        <vertAlign val="subscript"/>
        <sz val="12"/>
        <color theme="1"/>
        <rFont val="Calibri (Body)"/>
      </rPr>
      <t>b</t>
    </r>
  </si>
  <si>
    <t>sums</t>
  </si>
  <si>
    <t>Numerb of tests</t>
  </si>
  <si>
    <r>
      <rPr>
        <sz val="12"/>
        <color theme="1"/>
        <rFont val="Symbol"/>
        <charset val="2"/>
      </rPr>
      <t>s</t>
    </r>
    <r>
      <rPr>
        <vertAlign val="subscript"/>
        <sz val="12"/>
        <color theme="1"/>
        <rFont val="Calibri (Body)"/>
      </rPr>
      <t>3max</t>
    </r>
    <r>
      <rPr>
        <sz val="12"/>
        <color theme="1"/>
        <rFont val="Calibri (Body)"/>
      </rPr>
      <t>'</t>
    </r>
    <r>
      <rPr>
        <sz val="12"/>
        <color theme="1"/>
        <rFont val="Calibri"/>
        <family val="2"/>
        <charset val="2"/>
      </rPr>
      <t xml:space="preserve"> (MPa)</t>
    </r>
  </si>
  <si>
    <r>
      <rPr>
        <sz val="12"/>
        <color theme="1"/>
        <rFont val="Symbol"/>
        <charset val="2"/>
      </rPr>
      <t>s</t>
    </r>
    <r>
      <rPr>
        <vertAlign val="subscript"/>
        <sz val="12"/>
        <color theme="1"/>
        <rFont val="Calibri (Body)"/>
      </rPr>
      <t>3n</t>
    </r>
    <r>
      <rPr>
        <sz val="12"/>
        <color theme="1"/>
        <rFont val="Calibri"/>
        <family val="2"/>
        <charset val="2"/>
      </rPr>
      <t xml:space="preserve"> (MPa)</t>
    </r>
  </si>
  <si>
    <r>
      <rPr>
        <sz val="12"/>
        <color theme="1"/>
        <rFont val="Symbol"/>
        <charset val="2"/>
      </rPr>
      <t>s</t>
    </r>
    <r>
      <rPr>
        <vertAlign val="subscript"/>
        <sz val="12"/>
        <color theme="1"/>
        <rFont val="Calibri (Body)"/>
      </rPr>
      <t>cm</t>
    </r>
    <r>
      <rPr>
        <sz val="12"/>
        <color theme="1"/>
        <rFont val="Calibri"/>
        <family val="2"/>
        <charset val="2"/>
      </rPr>
      <t xml:space="preserve"> (MPa)</t>
    </r>
  </si>
  <si>
    <t>Eff. Shear (MPa)</t>
  </si>
  <si>
    <t>Mean Eff. Norm. (MPa)</t>
  </si>
  <si>
    <t>rock mass global strength</t>
  </si>
  <si>
    <t>f'</t>
  </si>
  <si>
    <t>a'</t>
  </si>
  <si>
    <t>Intact elastic modulus (GPa)</t>
  </si>
  <si>
    <t>Intact Poisson's ratio</t>
  </si>
  <si>
    <r>
      <rPr>
        <b/>
        <sz val="12"/>
        <color theme="1"/>
        <rFont val="Calibri (Body)"/>
      </rPr>
      <t xml:space="preserve">rock mass uniaxial compressive strength </t>
    </r>
    <r>
      <rPr>
        <b/>
        <sz val="12"/>
        <color theme="1"/>
        <rFont val="Symbol"/>
        <charset val="2"/>
      </rPr>
      <t>s</t>
    </r>
    <r>
      <rPr>
        <b/>
        <vertAlign val="subscript"/>
        <sz val="12"/>
        <color theme="1"/>
        <rFont val="Calibri (Body)"/>
      </rPr>
      <t xml:space="preserve">c </t>
    </r>
    <r>
      <rPr>
        <b/>
        <sz val="12"/>
        <color theme="1"/>
        <rFont val="Calibri (Body)"/>
      </rPr>
      <t>(MPa)</t>
    </r>
  </si>
  <si>
    <t>Subsurface Excavation</t>
  </si>
  <si>
    <t>Parameter</t>
  </si>
  <si>
    <t>Standard error calculation (LINEST array function)</t>
  </si>
  <si>
    <t>Standard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</si>
</sst>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4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mbria"/>
      <family val="1"/>
    </font>
    <font>
      <vertAlign val="subscript"/>
      <sz val="12"/>
      <color theme="1"/>
      <name val="Calibri (Body)"/>
    </font>
    <font>
      <sz val="12"/>
      <color theme="1"/>
      <name val="Symbol"/>
      <charset val="2"/>
    </font>
    <font>
      <sz val="12"/>
      <color theme="1"/>
      <name val="Calibri (Body)"/>
    </font>
    <font>
      <sz val="12"/>
      <color theme="1"/>
      <name val="Calibri"/>
      <family val="2"/>
      <charset val="2"/>
    </font>
    <font>
      <b/>
      <sz val="12"/>
      <color theme="1"/>
      <name val="Calibri"/>
      <family val="2"/>
      <charset val="2"/>
    </font>
    <font>
      <b/>
      <sz val="12"/>
      <color theme="1"/>
      <name val="Symbol"/>
      <charset val="2"/>
    </font>
    <font>
      <b/>
      <vertAlign val="subscript"/>
      <sz val="12"/>
      <color theme="1"/>
      <name val="Calibri (Body)"/>
    </font>
    <font>
      <b/>
      <sz val="12"/>
      <color theme="1"/>
      <name val="Calibri (Body)"/>
    </font>
    <font>
      <vertAlign val="superscript"/>
      <sz val="12"/>
      <color theme="1"/>
      <name val="Calibri (Body)"/>
    </font>
    <font>
      <sz val="12"/>
      <color rgb="FF333333"/>
      <name val="Calibri"/>
      <family val="2"/>
      <scheme val="minor"/>
    </font>
    <font>
      <sz val="12"/>
      <color rgb="FF1414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Fill="1"/>
    <xf numFmtId="0" fontId="2" fillId="0" borderId="0" xfId="0" applyFont="1"/>
    <xf numFmtId="0" fontId="6" fillId="0" borderId="0" xfId="0" applyFont="1"/>
    <xf numFmtId="0" fontId="1" fillId="0" borderId="0" xfId="0" applyFont="1"/>
    <xf numFmtId="2" fontId="0" fillId="0" borderId="0" xfId="0" applyNumberFormat="1"/>
    <xf numFmtId="0" fontId="0" fillId="3" borderId="0" xfId="0" applyFill="1"/>
    <xf numFmtId="0" fontId="2" fillId="3" borderId="0" xfId="0" applyFont="1" applyFill="1"/>
    <xf numFmtId="0" fontId="12" fillId="3" borderId="0" xfId="0" applyFont="1" applyFill="1"/>
    <xf numFmtId="164" fontId="0" fillId="3" borderId="0" xfId="0" applyNumberFormat="1" applyFill="1"/>
    <xf numFmtId="0" fontId="1" fillId="4" borderId="0" xfId="0" applyFont="1" applyFill="1"/>
    <xf numFmtId="164" fontId="1" fillId="4" borderId="0" xfId="0" applyNumberFormat="1" applyFont="1" applyFill="1"/>
    <xf numFmtId="0" fontId="7" fillId="4" borderId="0" xfId="0" applyFont="1" applyFill="1"/>
    <xf numFmtId="165" fontId="0" fillId="3" borderId="0" xfId="0" applyNumberFormat="1" applyFill="1"/>
    <xf numFmtId="0" fontId="6" fillId="0" borderId="0" xfId="0" applyFont="1" applyFill="1"/>
    <xf numFmtId="0" fontId="0" fillId="0" borderId="0" xfId="0" applyFont="1" applyFill="1"/>
    <xf numFmtId="164" fontId="0" fillId="0" borderId="0" xfId="0" applyNumberFormat="1" applyFill="1"/>
    <xf numFmtId="2" fontId="1" fillId="4" borderId="0" xfId="0" applyNumberFormat="1" applyFont="1" applyFill="1"/>
    <xf numFmtId="11" fontId="1" fillId="4" borderId="0" xfId="0" applyNumberFormat="1" applyFont="1" applyFill="1"/>
    <xf numFmtId="165" fontId="1" fillId="4" borderId="0" xfId="0" applyNumberFormat="1" applyFont="1" applyFill="1"/>
    <xf numFmtId="164" fontId="0" fillId="3" borderId="0" xfId="0" applyNumberFormat="1" applyFont="1" applyFill="1"/>
    <xf numFmtId="164" fontId="0" fillId="3" borderId="0" xfId="0" applyNumberFormat="1" applyFill="1" applyProtection="1"/>
    <xf numFmtId="0" fontId="0" fillId="2" borderId="0" xfId="0" applyFill="1" applyProtection="1">
      <protection locked="0"/>
    </xf>
    <xf numFmtId="2" fontId="0" fillId="3" borderId="0" xfId="0" applyNumberFormat="1" applyFill="1"/>
    <xf numFmtId="0" fontId="0" fillId="0" borderId="0" xfId="0" applyNumberFormat="1"/>
    <xf numFmtId="0" fontId="0" fillId="3" borderId="0" xfId="0" applyNumberFormat="1" applyFill="1"/>
    <xf numFmtId="0" fontId="7" fillId="4" borderId="0" xfId="0" applyFont="1" applyFill="1" applyAlignment="1">
      <alignment wrapText="1"/>
    </xf>
    <xf numFmtId="0" fontId="0" fillId="0" borderId="0" xfId="0" applyAlignment="1">
      <alignment wrapText="1"/>
    </xf>
    <xf numFmtId="164" fontId="0" fillId="0" borderId="0" xfId="0" applyNumberFormat="1"/>
    <xf numFmtId="0" fontId="13" fillId="0" borderId="0" xfId="0" applyFont="1"/>
    <xf numFmtId="0" fontId="13" fillId="3" borderId="0" xfId="0" applyFont="1" applyFill="1"/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2" fontId="0" fillId="4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2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2"/>
          <c:order val="0"/>
          <c:marker>
            <c:symbol val="none"/>
          </c:marker>
          <c:xVal>
            <c:numRef>
              <c:f>Intact!$Q$3:$Q$183</c:f>
              <c:numCache>
                <c:formatCode>General</c:formatCode>
                <c:ptCount val="181"/>
                <c:pt idx="0">
                  <c:v>81.099999999999994</c:v>
                </c:pt>
                <c:pt idx="1">
                  <c:v>81.093900191013461</c:v>
                </c:pt>
                <c:pt idx="2">
                  <c:v>81.075602622114786</c:v>
                </c:pt>
                <c:pt idx="3">
                  <c:v>81.045112866920675</c:v>
                </c:pt>
                <c:pt idx="4">
                  <c:v>81.002440212905952</c:v>
                </c:pt>
                <c:pt idx="5">
                  <c:v>80.947597658574409</c:v>
                </c:pt>
                <c:pt idx="6">
                  <c:v>80.880601909499347</c:v>
                </c:pt>
                <c:pt idx="7">
                  <c:v>80.801473373234941</c:v>
                </c:pt>
                <c:pt idx="8">
                  <c:v>80.710236153099885</c:v>
                </c:pt>
                <c:pt idx="9">
                  <c:v>80.606918040835268</c:v>
                </c:pt>
                <c:pt idx="10">
                  <c:v>80.491550508138928</c:v>
                </c:pt>
                <c:pt idx="11">
                  <c:v>80.364168697078938</c:v>
                </c:pt>
                <c:pt idx="12">
                  <c:v>80.224811409388906</c:v>
                </c:pt>
                <c:pt idx="13">
                  <c:v>80.073521094648669</c:v>
                </c:pt>
                <c:pt idx="14">
                  <c:v>79.910343837353651</c:v>
                </c:pt>
                <c:pt idx="15">
                  <c:v>79.735329342877179</c:v>
                </c:pt>
                <c:pt idx="16">
                  <c:v>79.548530922329661</c:v>
                </c:pt>
                <c:pt idx="17">
                  <c:v>79.350005476319566</c:v>
                </c:pt>
                <c:pt idx="18">
                  <c:v>79.139813477620891</c:v>
                </c:pt>
                <c:pt idx="19">
                  <c:v>78.918018952752632</c:v>
                </c:pt>
                <c:pt idx="20">
                  <c:v>78.684689462475632</c:v>
                </c:pt>
                <c:pt idx="21">
                  <c:v>78.439896081212922</c:v>
                </c:pt>
                <c:pt idx="22">
                  <c:v>78.183713375399833</c:v>
                </c:pt>
                <c:pt idx="23">
                  <c:v>77.916219380770229</c:v>
                </c:pt>
                <c:pt idx="24">
                  <c:v>77.637495578586169</c:v>
                </c:pt>
                <c:pt idx="25">
                  <c:v>77.347626870817834</c:v>
                </c:pt>
                <c:pt idx="26">
                  <c:v>77.04670155428164</c:v>
                </c:pt>
                <c:pt idx="27">
                  <c:v>76.73481129374413</c:v>
                </c:pt>
                <c:pt idx="28">
                  <c:v>76.41205109400002</c:v>
                </c:pt>
                <c:pt idx="29">
                  <c:v>76.078519270932787</c:v>
                </c:pt>
                <c:pt idx="30">
                  <c:v>75.734317421566772</c:v>
                </c:pt>
                <c:pt idx="31">
                  <c:v>75.379550393119587</c:v>
                </c:pt>
                <c:pt idx="32">
                  <c:v>75.014326251064858</c:v>
                </c:pt>
                <c:pt idx="33">
                  <c:v>74.638756246214228</c:v>
                </c:pt>
                <c:pt idx="34">
                  <c:v>74.252954780829413</c:v>
                </c:pt>
                <c:pt idx="35">
                  <c:v>73.857039373774114</c:v>
                </c:pt>
                <c:pt idx="36">
                  <c:v>73.45113062471664</c:v>
                </c:pt>
                <c:pt idx="37">
                  <c:v>73.035352177394074</c:v>
                </c:pt>
                <c:pt idx="38">
                  <c:v>72.609830681949205</c:v>
                </c:pt>
                <c:pt idx="39">
                  <c:v>72.174695756351682</c:v>
                </c:pt>
                <c:pt idx="40">
                  <c:v>71.730079946915069</c:v>
                </c:pt>
                <c:pt idx="41">
                  <c:v>71.276118687922008</c:v>
                </c:pt>
                <c:pt idx="42">
                  <c:v>70.812950260369632</c:v>
                </c:pt>
                <c:pt idx="43">
                  <c:v>70.340715749847774</c:v>
                </c:pt>
                <c:pt idx="44">
                  <c:v>69.859559003562978</c:v>
                </c:pt>
                <c:pt idx="45">
                  <c:v>69.369626586521221</c:v>
                </c:pt>
                <c:pt idx="46">
                  <c:v>68.871067736882836</c:v>
                </c:pt>
                <c:pt idx="47">
                  <c:v>68.364034320503066</c:v>
                </c:pt>
                <c:pt idx="48">
                  <c:v>67.848680784672268</c:v>
                </c:pt>
                <c:pt idx="49">
                  <c:v>67.32516411106981</c:v>
                </c:pt>
                <c:pt idx="50">
                  <c:v>66.793643767945895</c:v>
                </c:pt>
                <c:pt idx="51">
                  <c:v>66.254281661545988</c:v>
                </c:pt>
                <c:pt idx="52">
                  <c:v>65.707242086792604</c:v>
                </c:pt>
                <c:pt idx="53">
                  <c:v>65.152691677239531</c:v>
                </c:pt>
                <c:pt idx="54">
                  <c:v>64.590799354313546</c:v>
                </c:pt>
                <c:pt idx="55">
                  <c:v>64.021736275859396</c:v>
                </c:pt>
                <c:pt idx="56">
                  <c:v>63.445675784003406</c:v>
                </c:pt>
                <c:pt idx="57">
                  <c:v>62.862793352351829</c:v>
                </c:pt>
                <c:pt idx="58">
                  <c:v>62.27326653253985</c:v>
                </c:pt>
                <c:pt idx="59">
                  <c:v>61.677274900147665</c:v>
                </c:pt>
                <c:pt idx="60">
                  <c:v>61.075000000000003</c:v>
                </c:pt>
                <c:pt idx="61">
                  <c:v>60.466625290865792</c:v>
                </c:pt>
                <c:pt idx="62">
                  <c:v>59.852336089574926</c:v>
                </c:pt>
                <c:pt idx="63">
                  <c:v>59.232319514568843</c:v>
                </c:pt>
                <c:pt idx="64">
                  <c:v>58.606764428902551</c:v>
                </c:pt>
                <c:pt idx="65">
                  <c:v>57.97586138271501</c:v>
                </c:pt>
                <c:pt idx="66">
                  <c:v>57.339802555185798</c:v>
                </c:pt>
                <c:pt idx="67">
                  <c:v>56.698781695995407</c:v>
                </c:pt>
                <c:pt idx="68">
                  <c:v>56.052994066307271</c:v>
                </c:pt>
                <c:pt idx="69">
                  <c:v>55.402636379289277</c:v>
                </c:pt>
                <c:pt idx="70">
                  <c:v>54.747906740193031</c:v>
                </c:pt>
                <c:pt idx="71">
                  <c:v>54.089004586009125</c:v>
                </c:pt>
                <c:pt idx="72">
                  <c:v>53.426130624716642</c:v>
                </c:pt>
                <c:pt idx="73">
                  <c:v>52.7594867741456</c:v>
                </c:pt>
                <c:pt idx="74">
                  <c:v>52.089276100470812</c:v>
                </c:pt>
                <c:pt idx="75">
                  <c:v>51.415702756355955</c:v>
                </c:pt>
                <c:pt idx="76">
                  <c:v>50.738971918766687</c:v>
                </c:pt>
                <c:pt idx="77">
                  <c:v>50.059289726471789</c:v>
                </c:pt>
                <c:pt idx="78">
                  <c:v>49.376863217251262</c:v>
                </c:pt>
                <c:pt idx="79">
                  <c:v>48.691900264830622</c:v>
                </c:pt>
                <c:pt idx="80">
                  <c:v>48.00460951556056</c:v>
                </c:pt>
                <c:pt idx="81">
                  <c:v>47.315200324861244</c:v>
                </c:pt>
                <c:pt idx="82">
                  <c:v>46.623882693450618</c:v>
                </c:pt>
                <c:pt idx="83">
                  <c:v>45.930867203376152</c:v>
                </c:pt>
                <c:pt idx="84">
                  <c:v>45.236364953869519</c:v>
                </c:pt>
                <c:pt idx="85">
                  <c:v>44.540587497043703</c:v>
                </c:pt>
                <c:pt idx="86">
                  <c:v>43.84374677345221</c:v>
                </c:pt>
                <c:pt idx="87">
                  <c:v>43.146055047529906</c:v>
                </c:pt>
                <c:pt idx="88">
                  <c:v>42.447724842935166</c:v>
                </c:pt>
                <c:pt idx="89">
                  <c:v>41.748968877813205</c:v>
                </c:pt>
                <c:pt idx="90">
                  <c:v>41.05</c:v>
                </c:pt>
                <c:pt idx="91">
                  <c:v>40.351031122186797</c:v>
                </c:pt>
                <c:pt idx="92">
                  <c:v>39.652275157064835</c:v>
                </c:pt>
                <c:pt idx="93">
                  <c:v>38.953944952470096</c:v>
                </c:pt>
                <c:pt idx="94">
                  <c:v>38.256253226547777</c:v>
                </c:pt>
                <c:pt idx="95">
                  <c:v>37.559412502956285</c:v>
                </c:pt>
                <c:pt idx="96">
                  <c:v>36.863635046130469</c:v>
                </c:pt>
                <c:pt idx="97">
                  <c:v>36.169132796623842</c:v>
                </c:pt>
                <c:pt idx="98">
                  <c:v>35.476117306549384</c:v>
                </c:pt>
                <c:pt idx="99">
                  <c:v>34.784799675138757</c:v>
                </c:pt>
                <c:pt idx="100">
                  <c:v>34.095390484439442</c:v>
                </c:pt>
                <c:pt idx="101">
                  <c:v>33.40809973516938</c:v>
                </c:pt>
                <c:pt idx="102">
                  <c:v>32.723136782748739</c:v>
                </c:pt>
                <c:pt idx="103">
                  <c:v>32.040710273528205</c:v>
                </c:pt>
                <c:pt idx="104">
                  <c:v>31.361028081233304</c:v>
                </c:pt>
                <c:pt idx="105">
                  <c:v>30.684297243644039</c:v>
                </c:pt>
                <c:pt idx="106">
                  <c:v>30.010723899529186</c:v>
                </c:pt>
                <c:pt idx="107">
                  <c:v>29.340513225854394</c:v>
                </c:pt>
                <c:pt idx="108">
                  <c:v>28.673869375283356</c:v>
                </c:pt>
                <c:pt idx="109">
                  <c:v>28.010995413990877</c:v>
                </c:pt>
                <c:pt idx="110">
                  <c:v>27.352093259806967</c:v>
                </c:pt>
                <c:pt idx="111">
                  <c:v>26.697363620710725</c:v>
                </c:pt>
                <c:pt idx="112">
                  <c:v>26.04700593369272</c:v>
                </c:pt>
                <c:pt idx="113">
                  <c:v>25.401218304004583</c:v>
                </c:pt>
                <c:pt idx="114">
                  <c:v>24.760197444814199</c:v>
                </c:pt>
                <c:pt idx="115">
                  <c:v>24.124138617284991</c:v>
                </c:pt>
                <c:pt idx="116">
                  <c:v>23.493235571097443</c:v>
                </c:pt>
                <c:pt idx="117">
                  <c:v>22.867680485431155</c:v>
                </c:pt>
                <c:pt idx="118">
                  <c:v>22.247663910425068</c:v>
                </c:pt>
                <c:pt idx="119">
                  <c:v>21.633374709134202</c:v>
                </c:pt>
                <c:pt idx="120">
                  <c:v>21.025000000000009</c:v>
                </c:pt>
                <c:pt idx="121">
                  <c:v>20.422725099852325</c:v>
                </c:pt>
                <c:pt idx="122">
                  <c:v>19.826733467460148</c:v>
                </c:pt>
                <c:pt idx="123">
                  <c:v>19.237206647648165</c:v>
                </c:pt>
                <c:pt idx="124">
                  <c:v>18.654324215996596</c:v>
                </c:pt>
                <c:pt idx="125">
                  <c:v>18.078263724140601</c:v>
                </c:pt>
                <c:pt idx="126">
                  <c:v>17.509200645686455</c:v>
                </c:pt>
                <c:pt idx="127">
                  <c:v>16.94730832276046</c:v>
                </c:pt>
                <c:pt idx="128">
                  <c:v>16.392757913207383</c:v>
                </c:pt>
                <c:pt idx="129">
                  <c:v>15.845718338454017</c:v>
                </c:pt>
                <c:pt idx="130">
                  <c:v>15.306356232054096</c:v>
                </c:pt>
                <c:pt idx="131">
                  <c:v>14.774835888930188</c:v>
                </c:pt>
                <c:pt idx="132">
                  <c:v>14.251319215327726</c:v>
                </c:pt>
                <c:pt idx="133">
                  <c:v>13.735965679496939</c:v>
                </c:pt>
                <c:pt idx="134">
                  <c:v>13.228932263117155</c:v>
                </c:pt>
                <c:pt idx="135">
                  <c:v>12.730373413478773</c:v>
                </c:pt>
                <c:pt idx="136">
                  <c:v>12.24044099643702</c:v>
                </c:pt>
                <c:pt idx="137">
                  <c:v>11.759284250152223</c:v>
                </c:pt>
                <c:pt idx="138">
                  <c:v>11.287049739630369</c:v>
                </c:pt>
                <c:pt idx="139">
                  <c:v>10.82388131207798</c:v>
                </c:pt>
                <c:pt idx="140">
                  <c:v>10.369920053084936</c:v>
                </c:pt>
                <c:pt idx="141">
                  <c:v>9.9253042436483163</c:v>
                </c:pt>
                <c:pt idx="142">
                  <c:v>9.4901693180507856</c:v>
                </c:pt>
                <c:pt idx="143">
                  <c:v>9.0646478226059166</c:v>
                </c:pt>
                <c:pt idx="144">
                  <c:v>8.6488693752833612</c:v>
                </c:pt>
                <c:pt idx="145">
                  <c:v>8.242960626225873</c:v>
                </c:pt>
                <c:pt idx="146">
                  <c:v>7.8470452191705817</c:v>
                </c:pt>
                <c:pt idx="147">
                  <c:v>7.461243753785773</c:v>
                </c:pt>
                <c:pt idx="148">
                  <c:v>7.0856737489351431</c:v>
                </c:pt>
                <c:pt idx="149">
                  <c:v>6.7204496068804076</c:v>
                </c:pt>
                <c:pt idx="150">
                  <c:v>6.3656825784332298</c:v>
                </c:pt>
                <c:pt idx="151">
                  <c:v>6.0214807290671999</c:v>
                </c:pt>
                <c:pt idx="152">
                  <c:v>5.6879489059999742</c:v>
                </c:pt>
                <c:pt idx="153">
                  <c:v>5.3651887062558714</c:v>
                </c:pt>
                <c:pt idx="154">
                  <c:v>5.0532984457183616</c:v>
                </c:pt>
                <c:pt idx="155">
                  <c:v>4.7523731291821676</c:v>
                </c:pt>
                <c:pt idx="156">
                  <c:v>4.4625044214138399</c:v>
                </c:pt>
                <c:pt idx="157">
                  <c:v>4.1837806192297649</c:v>
                </c:pt>
                <c:pt idx="158">
                  <c:v>3.9162866246001684</c:v>
                </c:pt>
                <c:pt idx="159">
                  <c:v>3.6601039187870725</c:v>
                </c:pt>
                <c:pt idx="160">
                  <c:v>3.4153105375243697</c:v>
                </c:pt>
                <c:pt idx="161">
                  <c:v>3.181981047247362</c:v>
                </c:pt>
                <c:pt idx="162">
                  <c:v>2.9601865223791037</c:v>
                </c:pt>
                <c:pt idx="163">
                  <c:v>2.749994523680428</c:v>
                </c:pt>
                <c:pt idx="164">
                  <c:v>2.5514690776703262</c:v>
                </c:pt>
                <c:pt idx="165">
                  <c:v>2.3646706571228151</c:v>
                </c:pt>
                <c:pt idx="166">
                  <c:v>2.1896561626463438</c:v>
                </c:pt>
                <c:pt idx="167">
                  <c:v>2.0264789053513326</c:v>
                </c:pt>
                <c:pt idx="168">
                  <c:v>1.8751885906110815</c:v>
                </c:pt>
                <c:pt idx="169">
                  <c:v>1.7358313029210564</c:v>
                </c:pt>
                <c:pt idx="170">
                  <c:v>1.6084494918610659</c:v>
                </c:pt>
                <c:pt idx="171">
                  <c:v>1.4930819591647335</c:v>
                </c:pt>
                <c:pt idx="172">
                  <c:v>1.3897638469001095</c:v>
                </c:pt>
                <c:pt idx="173">
                  <c:v>1.298526626765053</c:v>
                </c:pt>
                <c:pt idx="174">
                  <c:v>1.2193980905006541</c:v>
                </c:pt>
                <c:pt idx="175">
                  <c:v>1.1524023414255922</c:v>
                </c:pt>
                <c:pt idx="176">
                  <c:v>1.0975597870940419</c:v>
                </c:pt>
                <c:pt idx="177">
                  <c:v>1.054887133079319</c:v>
                </c:pt>
                <c:pt idx="178">
                  <c:v>1.0243973778852151</c:v>
                </c:pt>
                <c:pt idx="179">
                  <c:v>1.0060998089865265</c:v>
                </c:pt>
                <c:pt idx="180">
                  <c:v>1</c:v>
                </c:pt>
              </c:numCache>
            </c:numRef>
          </c:xVal>
          <c:yVal>
            <c:numRef>
              <c:f>Intact!$P$3:$P$183</c:f>
              <c:numCache>
                <c:formatCode>General</c:formatCode>
                <c:ptCount val="181"/>
                <c:pt idx="0">
                  <c:v>0</c:v>
                </c:pt>
                <c:pt idx="1">
                  <c:v>0.6989688778132046</c:v>
                </c:pt>
                <c:pt idx="2">
                  <c:v>1.3977248429351636</c:v>
                </c:pt>
                <c:pt idx="3">
                  <c:v>2.0960550475299002</c:v>
                </c:pt>
                <c:pt idx="4">
                  <c:v>2.7937467734522183</c:v>
                </c:pt>
                <c:pt idx="5">
                  <c:v>3.4905874970437094</c:v>
                </c:pt>
                <c:pt idx="6">
                  <c:v>4.1863649538695213</c:v>
                </c:pt>
                <c:pt idx="7">
                  <c:v>4.8808672033761562</c:v>
                </c:pt>
                <c:pt idx="8">
                  <c:v>5.5738826934506207</c:v>
                </c:pt>
                <c:pt idx="9">
                  <c:v>6.2652003248612456</c:v>
                </c:pt>
                <c:pt idx="10">
                  <c:v>6.9546095155605592</c:v>
                </c:pt>
                <c:pt idx="11">
                  <c:v>7.6419002648306185</c:v>
                </c:pt>
                <c:pt idx="12">
                  <c:v>8.3268632172512618</c:v>
                </c:pt>
                <c:pt idx="13">
                  <c:v>9.0092897264717919</c:v>
                </c:pt>
                <c:pt idx="14">
                  <c:v>9.6889719187666916</c:v>
                </c:pt>
                <c:pt idx="15">
                  <c:v>10.365702756355955</c:v>
                </c:pt>
                <c:pt idx="16">
                  <c:v>11.039276100470815</c:v>
                </c:pt>
                <c:pt idx="17">
                  <c:v>11.709486774145606</c:v>
                </c:pt>
                <c:pt idx="18">
                  <c:v>12.376130624716643</c:v>
                </c:pt>
                <c:pt idx="19">
                  <c:v>13.039004586009124</c:v>
                </c:pt>
                <c:pt idx="20">
                  <c:v>13.69790674019303</c:v>
                </c:pt>
                <c:pt idx="21">
                  <c:v>14.352636379289274</c:v>
                </c:pt>
                <c:pt idx="22">
                  <c:v>15.002994066307275</c:v>
                </c:pt>
                <c:pt idx="23">
                  <c:v>15.648781695995414</c:v>
                </c:pt>
                <c:pt idx="24">
                  <c:v>16.289802555185798</c:v>
                </c:pt>
                <c:pt idx="25">
                  <c:v>16.925861382715013</c:v>
                </c:pt>
                <c:pt idx="26">
                  <c:v>17.55676442890255</c:v>
                </c:pt>
                <c:pt idx="27">
                  <c:v>18.182319514568846</c:v>
                </c:pt>
                <c:pt idx="28">
                  <c:v>18.802336089574926</c:v>
                </c:pt>
                <c:pt idx="29">
                  <c:v>19.416625290865799</c:v>
                </c:pt>
                <c:pt idx="30">
                  <c:v>20.024999999999995</c:v>
                </c:pt>
                <c:pt idx="31">
                  <c:v>20.627274900147668</c:v>
                </c:pt>
                <c:pt idx="32">
                  <c:v>21.223266532539856</c:v>
                </c:pt>
                <c:pt idx="33">
                  <c:v>21.812793352351832</c:v>
                </c:pt>
                <c:pt idx="34">
                  <c:v>22.395675784003412</c:v>
                </c:pt>
                <c:pt idx="35">
                  <c:v>22.971736275859392</c:v>
                </c:pt>
                <c:pt idx="36">
                  <c:v>23.540799354313549</c:v>
                </c:pt>
                <c:pt idx="37">
                  <c:v>24.10269167723953</c:v>
                </c:pt>
                <c:pt idx="38">
                  <c:v>24.657242086792614</c:v>
                </c:pt>
                <c:pt idx="39">
                  <c:v>25.204281661545984</c:v>
                </c:pt>
                <c:pt idx="40">
                  <c:v>25.743643767945894</c:v>
                </c:pt>
                <c:pt idx="41">
                  <c:v>26.275164111069813</c:v>
                </c:pt>
                <c:pt idx="42">
                  <c:v>26.798680784672271</c:v>
                </c:pt>
                <c:pt idx="43">
                  <c:v>27.314034320503062</c:v>
                </c:pt>
                <c:pt idx="44">
                  <c:v>27.821067736882839</c:v>
                </c:pt>
                <c:pt idx="45">
                  <c:v>28.319626586521224</c:v>
                </c:pt>
                <c:pt idx="46">
                  <c:v>28.809559003562974</c:v>
                </c:pt>
                <c:pt idx="47">
                  <c:v>29.290715749847774</c:v>
                </c:pt>
                <c:pt idx="48">
                  <c:v>29.762950260369639</c:v>
                </c:pt>
                <c:pt idx="49">
                  <c:v>30.226118687922018</c:v>
                </c:pt>
                <c:pt idx="50">
                  <c:v>30.680079946915068</c:v>
                </c:pt>
                <c:pt idx="51">
                  <c:v>31.124695756351681</c:v>
                </c:pt>
                <c:pt idx="52">
                  <c:v>31.559830681949215</c:v>
                </c:pt>
                <c:pt idx="53">
                  <c:v>31.985352177394077</c:v>
                </c:pt>
                <c:pt idx="54">
                  <c:v>32.401130624716643</c:v>
                </c:pt>
                <c:pt idx="55">
                  <c:v>32.807039373774117</c:v>
                </c:pt>
                <c:pt idx="56">
                  <c:v>33.202954780829423</c:v>
                </c:pt>
                <c:pt idx="57">
                  <c:v>33.588756246214231</c:v>
                </c:pt>
                <c:pt idx="58">
                  <c:v>33.964326251064854</c:v>
                </c:pt>
                <c:pt idx="59">
                  <c:v>34.329550393119597</c:v>
                </c:pt>
                <c:pt idx="60">
                  <c:v>34.68431742156676</c:v>
                </c:pt>
                <c:pt idx="61">
                  <c:v>35.028519270932797</c:v>
                </c:pt>
                <c:pt idx="62">
                  <c:v>35.362051094000016</c:v>
                </c:pt>
                <c:pt idx="63">
                  <c:v>35.684811293744126</c:v>
                </c:pt>
                <c:pt idx="64">
                  <c:v>35.996701554281636</c:v>
                </c:pt>
                <c:pt idx="65">
                  <c:v>36.29762687081783</c:v>
                </c:pt>
                <c:pt idx="66">
                  <c:v>36.587495578586164</c:v>
                </c:pt>
                <c:pt idx="67">
                  <c:v>36.866219380770232</c:v>
                </c:pt>
                <c:pt idx="68">
                  <c:v>37.133713375399836</c:v>
                </c:pt>
                <c:pt idx="69">
                  <c:v>37.389896081212925</c:v>
                </c:pt>
                <c:pt idx="70">
                  <c:v>37.634689462475627</c:v>
                </c:pt>
                <c:pt idx="71">
                  <c:v>37.868018952752635</c:v>
                </c:pt>
                <c:pt idx="72">
                  <c:v>38.089813477620893</c:v>
                </c:pt>
                <c:pt idx="73">
                  <c:v>38.300005476319569</c:v>
                </c:pt>
                <c:pt idx="74">
                  <c:v>38.498530922329671</c:v>
                </c:pt>
                <c:pt idx="75">
                  <c:v>38.685329342877182</c:v>
                </c:pt>
                <c:pt idx="76">
                  <c:v>38.860343837353653</c:v>
                </c:pt>
                <c:pt idx="77">
                  <c:v>39.023521094648672</c:v>
                </c:pt>
                <c:pt idx="78">
                  <c:v>39.174811409388909</c:v>
                </c:pt>
                <c:pt idx="79">
                  <c:v>39.314168697078941</c:v>
                </c:pt>
                <c:pt idx="80">
                  <c:v>39.441550508138931</c:v>
                </c:pt>
                <c:pt idx="81">
                  <c:v>39.556918040835264</c:v>
                </c:pt>
                <c:pt idx="82">
                  <c:v>39.660236153099888</c:v>
                </c:pt>
                <c:pt idx="83">
                  <c:v>39.751473373234944</c:v>
                </c:pt>
                <c:pt idx="84">
                  <c:v>39.830601909499343</c:v>
                </c:pt>
                <c:pt idx="85">
                  <c:v>39.897597658574405</c:v>
                </c:pt>
                <c:pt idx="86">
                  <c:v>39.952440212905955</c:v>
                </c:pt>
                <c:pt idx="87">
                  <c:v>39.995112866920678</c:v>
                </c:pt>
                <c:pt idx="88">
                  <c:v>40.025602622114782</c:v>
                </c:pt>
                <c:pt idx="89">
                  <c:v>40.043900191013471</c:v>
                </c:pt>
                <c:pt idx="90">
                  <c:v>40.049999999999997</c:v>
                </c:pt>
                <c:pt idx="91">
                  <c:v>40.043900191013471</c:v>
                </c:pt>
                <c:pt idx="92">
                  <c:v>40.025602622114782</c:v>
                </c:pt>
                <c:pt idx="93">
                  <c:v>39.995112866920678</c:v>
                </c:pt>
                <c:pt idx="94">
                  <c:v>39.952440212905955</c:v>
                </c:pt>
                <c:pt idx="95">
                  <c:v>39.897597658574405</c:v>
                </c:pt>
                <c:pt idx="96">
                  <c:v>39.830601909499343</c:v>
                </c:pt>
                <c:pt idx="97">
                  <c:v>39.751473373234944</c:v>
                </c:pt>
                <c:pt idx="98">
                  <c:v>39.660236153099888</c:v>
                </c:pt>
                <c:pt idx="99">
                  <c:v>39.556918040835264</c:v>
                </c:pt>
                <c:pt idx="100">
                  <c:v>39.441550508138931</c:v>
                </c:pt>
                <c:pt idx="101">
                  <c:v>39.314168697078941</c:v>
                </c:pt>
                <c:pt idx="102">
                  <c:v>39.174811409388916</c:v>
                </c:pt>
                <c:pt idx="103">
                  <c:v>39.023521094648672</c:v>
                </c:pt>
                <c:pt idx="104">
                  <c:v>38.860343837353653</c:v>
                </c:pt>
                <c:pt idx="105">
                  <c:v>38.685329342877182</c:v>
                </c:pt>
                <c:pt idx="106">
                  <c:v>38.498530922329671</c:v>
                </c:pt>
                <c:pt idx="107">
                  <c:v>38.300005476319569</c:v>
                </c:pt>
                <c:pt idx="108">
                  <c:v>38.089813477620901</c:v>
                </c:pt>
                <c:pt idx="109">
                  <c:v>37.868018952752635</c:v>
                </c:pt>
                <c:pt idx="110">
                  <c:v>37.634689462475627</c:v>
                </c:pt>
                <c:pt idx="111">
                  <c:v>37.389896081212925</c:v>
                </c:pt>
                <c:pt idx="112">
                  <c:v>37.133713375399836</c:v>
                </c:pt>
                <c:pt idx="113">
                  <c:v>36.866219380770232</c:v>
                </c:pt>
                <c:pt idx="114">
                  <c:v>36.587495578586164</c:v>
                </c:pt>
                <c:pt idx="115">
                  <c:v>36.29762687081783</c:v>
                </c:pt>
                <c:pt idx="116">
                  <c:v>35.996701554281636</c:v>
                </c:pt>
                <c:pt idx="117">
                  <c:v>35.684811293744133</c:v>
                </c:pt>
                <c:pt idx="118">
                  <c:v>35.362051094000016</c:v>
                </c:pt>
                <c:pt idx="119">
                  <c:v>35.028519270932804</c:v>
                </c:pt>
                <c:pt idx="120">
                  <c:v>34.684317421566767</c:v>
                </c:pt>
                <c:pt idx="121">
                  <c:v>34.329550393119597</c:v>
                </c:pt>
                <c:pt idx="122">
                  <c:v>33.964326251064861</c:v>
                </c:pt>
                <c:pt idx="123">
                  <c:v>33.588756246214224</c:v>
                </c:pt>
                <c:pt idx="124">
                  <c:v>33.202954780829423</c:v>
                </c:pt>
                <c:pt idx="125">
                  <c:v>32.807039373774117</c:v>
                </c:pt>
                <c:pt idx="126">
                  <c:v>32.401130624716643</c:v>
                </c:pt>
                <c:pt idx="127">
                  <c:v>31.98535217739407</c:v>
                </c:pt>
                <c:pt idx="128">
                  <c:v>31.559830681949215</c:v>
                </c:pt>
                <c:pt idx="129">
                  <c:v>31.124695756351688</c:v>
                </c:pt>
                <c:pt idx="130">
                  <c:v>30.680079946915068</c:v>
                </c:pt>
                <c:pt idx="131">
                  <c:v>30.226118687922021</c:v>
                </c:pt>
                <c:pt idx="132">
                  <c:v>29.762950260369639</c:v>
                </c:pt>
                <c:pt idx="133">
                  <c:v>29.290715749847781</c:v>
                </c:pt>
                <c:pt idx="134">
                  <c:v>28.809559003562974</c:v>
                </c:pt>
                <c:pt idx="135">
                  <c:v>28.319626586521228</c:v>
                </c:pt>
                <c:pt idx="136">
                  <c:v>27.821067736882835</c:v>
                </c:pt>
                <c:pt idx="137">
                  <c:v>27.314034320503065</c:v>
                </c:pt>
                <c:pt idx="138">
                  <c:v>26.798680784672275</c:v>
                </c:pt>
                <c:pt idx="139">
                  <c:v>26.275164111069813</c:v>
                </c:pt>
                <c:pt idx="140">
                  <c:v>25.743643767945905</c:v>
                </c:pt>
                <c:pt idx="141">
                  <c:v>25.204281661545984</c:v>
                </c:pt>
                <c:pt idx="142">
                  <c:v>24.657242086792618</c:v>
                </c:pt>
                <c:pt idx="143">
                  <c:v>24.102691677239527</c:v>
                </c:pt>
                <c:pt idx="144">
                  <c:v>23.540799354313553</c:v>
                </c:pt>
                <c:pt idx="145">
                  <c:v>22.971736275859389</c:v>
                </c:pt>
                <c:pt idx="146">
                  <c:v>22.395675784003412</c:v>
                </c:pt>
                <c:pt idx="147">
                  <c:v>21.812793352351843</c:v>
                </c:pt>
                <c:pt idx="148">
                  <c:v>21.223266532539856</c:v>
                </c:pt>
                <c:pt idx="149">
                  <c:v>20.627274900147675</c:v>
                </c:pt>
                <c:pt idx="150">
                  <c:v>20.024999999999995</c:v>
                </c:pt>
                <c:pt idx="151">
                  <c:v>19.416625290865802</c:v>
                </c:pt>
                <c:pt idx="152">
                  <c:v>18.802336089574922</c:v>
                </c:pt>
                <c:pt idx="153">
                  <c:v>18.182319514568849</c:v>
                </c:pt>
                <c:pt idx="154">
                  <c:v>17.556764428902543</c:v>
                </c:pt>
                <c:pt idx="155">
                  <c:v>16.925861382715013</c:v>
                </c:pt>
                <c:pt idx="156">
                  <c:v>16.289802555185805</c:v>
                </c:pt>
                <c:pt idx="157">
                  <c:v>15.648781695995414</c:v>
                </c:pt>
                <c:pt idx="158">
                  <c:v>15.002994066307284</c:v>
                </c:pt>
                <c:pt idx="159">
                  <c:v>14.352636379289272</c:v>
                </c:pt>
                <c:pt idx="160">
                  <c:v>13.697906740193037</c:v>
                </c:pt>
                <c:pt idx="161">
                  <c:v>13.039004586009121</c:v>
                </c:pt>
                <c:pt idx="162">
                  <c:v>12.376130624716646</c:v>
                </c:pt>
                <c:pt idx="163">
                  <c:v>11.709486774145599</c:v>
                </c:pt>
                <c:pt idx="164">
                  <c:v>11.039276100470818</c:v>
                </c:pt>
                <c:pt idx="165">
                  <c:v>10.365702756355965</c:v>
                </c:pt>
                <c:pt idx="166">
                  <c:v>9.6889719187666916</c:v>
                </c:pt>
                <c:pt idx="167">
                  <c:v>9.0092897264718008</c:v>
                </c:pt>
                <c:pt idx="168">
                  <c:v>8.32686321725126</c:v>
                </c:pt>
                <c:pt idx="169">
                  <c:v>7.6419002648306256</c:v>
                </c:pt>
                <c:pt idx="170">
                  <c:v>6.9546095155605574</c:v>
                </c:pt>
                <c:pt idx="171">
                  <c:v>6.26520032486125</c:v>
                </c:pt>
                <c:pt idx="172">
                  <c:v>5.5738826934506163</c:v>
                </c:pt>
                <c:pt idx="173">
                  <c:v>4.8808672033761589</c:v>
                </c:pt>
                <c:pt idx="174">
                  <c:v>4.186364953869532</c:v>
                </c:pt>
                <c:pt idx="175">
                  <c:v>3.4905874970437103</c:v>
                </c:pt>
                <c:pt idx="176">
                  <c:v>2.7937467734522272</c:v>
                </c:pt>
                <c:pt idx="177">
                  <c:v>2.0960550475298994</c:v>
                </c:pt>
                <c:pt idx="178">
                  <c:v>1.3977248429351707</c:v>
                </c:pt>
                <c:pt idx="179">
                  <c:v>0.69896887781320172</c:v>
                </c:pt>
                <c:pt idx="180">
                  <c:v>4.9067195619090231E-15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5B1-5441-AA37-6070F2BB4E14}"/>
            </c:ext>
          </c:extLst>
        </c:ser>
        <c:ser>
          <c:idx val="3"/>
          <c:order val="1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Intact!$S$3:$S$183</c:f>
              <c:numCache>
                <c:formatCode>General</c:formatCode>
                <c:ptCount val="181"/>
                <c:pt idx="0">
                  <c:v>141</c:v>
                </c:pt>
                <c:pt idx="1">
                  <c:v>140.98964327063459</c:v>
                </c:pt>
                <c:pt idx="2">
                  <c:v>140.95857623729853</c:v>
                </c:pt>
                <c:pt idx="3">
                  <c:v>140.90680836331103</c:v>
                </c:pt>
                <c:pt idx="4">
                  <c:v>140.83435541766806</c:v>
                </c:pt>
                <c:pt idx="5">
                  <c:v>140.7412394702387</c:v>
                </c:pt>
                <c:pt idx="6">
                  <c:v>140.62748888504257</c:v>
                </c:pt>
                <c:pt idx="7">
                  <c:v>140.4931383116099</c:v>
                </c:pt>
                <c:pt idx="8">
                  <c:v>140.33822867442677</c:v>
                </c:pt>
                <c:pt idx="9">
                  <c:v>140.16280716046936</c:v>
                </c:pt>
                <c:pt idx="10">
                  <c:v>139.96692720483014</c:v>
                </c:pt>
                <c:pt idx="11">
                  <c:v>139.75064847444116</c:v>
                </c:pt>
                <c:pt idx="12">
                  <c:v>139.51403684989879</c:v>
                </c:pt>
                <c:pt idx="13">
                  <c:v>139.257164405396</c:v>
                </c:pt>
                <c:pt idx="14">
                  <c:v>138.98010938676777</c:v>
                </c:pt>
                <c:pt idx="15">
                  <c:v>138.68295618765666</c:v>
                </c:pt>
                <c:pt idx="16">
                  <c:v>138.36579532380568</c:v>
                </c:pt>
                <c:pt idx="17">
                  <c:v>138.0287234054864</c:v>
                </c:pt>
                <c:pt idx="18">
                  <c:v>137.67184310807045</c:v>
                </c:pt>
                <c:pt idx="19">
                  <c:v>137.29526314075355</c:v>
                </c:pt>
                <c:pt idx="20">
                  <c:v>136.89909821344179</c:v>
                </c:pt>
                <c:pt idx="21">
                  <c:v>136.48346900180971</c:v>
                </c:pt>
                <c:pt idx="22">
                  <c:v>136.04850211054156</c:v>
                </c:pt>
                <c:pt idx="23">
                  <c:v>135.59433003476596</c:v>
                </c:pt>
                <c:pt idx="24">
                  <c:v>135.12109111969687</c:v>
                </c:pt>
                <c:pt idx="25">
                  <c:v>134.62892951849219</c:v>
                </c:pt>
                <c:pt idx="26">
                  <c:v>134.11799514834337</c:v>
                </c:pt>
                <c:pt idx="27">
                  <c:v>133.58844364480902</c:v>
                </c:pt>
                <c:pt idx="28">
                  <c:v>133.04043631440703</c:v>
                </c:pt>
                <c:pt idx="29">
                  <c:v>132.47414008547889</c:v>
                </c:pt>
                <c:pt idx="30">
                  <c:v>131.88972745734185</c:v>
                </c:pt>
                <c:pt idx="31">
                  <c:v>131.28737644774364</c:v>
                </c:pt>
                <c:pt idx="32">
                  <c:v>130.66727053863696</c:v>
                </c:pt>
                <c:pt idx="33">
                  <c:v>130.02959862028882</c:v>
                </c:pt>
                <c:pt idx="34">
                  <c:v>129.37455493374284</c:v>
                </c:pt>
                <c:pt idx="35">
                  <c:v>128.70233901165145</c:v>
                </c:pt>
                <c:pt idx="36">
                  <c:v>128.01315561749641</c:v>
                </c:pt>
                <c:pt idx="37">
                  <c:v>127.3072146832159</c:v>
                </c:pt>
                <c:pt idx="38">
                  <c:v>126.58473124525709</c:v>
                </c:pt>
                <c:pt idx="39">
                  <c:v>125.84592537907402</c:v>
                </c:pt>
                <c:pt idx="40">
                  <c:v>125.0910221320905</c:v>
                </c:pt>
                <c:pt idx="41">
                  <c:v>124.32025145514849</c:v>
                </c:pt>
                <c:pt idx="42">
                  <c:v>123.53384813246281</c:v>
                </c:pt>
                <c:pt idx="43">
                  <c:v>122.73205171010359</c:v>
                </c:pt>
                <c:pt idx="44">
                  <c:v>121.91510642302828</c:v>
                </c:pt>
                <c:pt idx="45">
                  <c:v>121.08326112068524</c:v>
                </c:pt>
                <c:pt idx="46">
                  <c:v>120.23676919121181</c:v>
                </c:pt>
                <c:pt idx="47">
                  <c:v>119.3758884842499</c:v>
                </c:pt>
                <c:pt idx="48">
                  <c:v>118.50088123240236</c:v>
                </c:pt>
                <c:pt idx="49">
                  <c:v>117.61201397135449</c:v>
                </c:pt>
                <c:pt idx="50">
                  <c:v>116.70955745868469</c:v>
                </c:pt>
                <c:pt idx="51">
                  <c:v>115.79378659138895</c:v>
                </c:pt>
                <c:pt idx="52">
                  <c:v>114.86498032214476</c:v>
                </c:pt>
                <c:pt idx="53">
                  <c:v>113.92342157433929</c:v>
                </c:pt>
                <c:pt idx="54">
                  <c:v>112.96939715588817</c:v>
                </c:pt>
                <c:pt idx="55">
                  <c:v>112.00319767187113</c:v>
                </c:pt>
                <c:pt idx="56">
                  <c:v>111.02511743601079</c:v>
                </c:pt>
                <c:pt idx="57">
                  <c:v>110.03545438102185</c:v>
                </c:pt>
                <c:pt idx="58">
                  <c:v>109.03450996785793</c:v>
                </c:pt>
                <c:pt idx="59">
                  <c:v>108.02258909388368</c:v>
                </c:pt>
                <c:pt idx="60">
                  <c:v>107</c:v>
                </c:pt>
                <c:pt idx="61">
                  <c:v>105.96705417675092</c:v>
                </c:pt>
                <c:pt idx="62">
                  <c:v>104.92406626944057</c:v>
                </c:pt>
                <c:pt idx="63">
                  <c:v>103.87135398228918</c:v>
                </c:pt>
                <c:pt idx="64">
                  <c:v>102.80923798165728</c:v>
                </c:pt>
                <c:pt idx="65">
                  <c:v>101.73804179836756</c:v>
                </c:pt>
                <c:pt idx="66">
                  <c:v>100.65809172915442</c:v>
                </c:pt>
                <c:pt idx="67">
                  <c:v>99.56971673727061</c:v>
                </c:pt>
                <c:pt idx="68">
                  <c:v>98.473248352282013</c:v>
                </c:pt>
                <c:pt idx="69">
                  <c:v>97.369020569080419</c:v>
                </c:pt>
                <c:pt idx="70">
                  <c:v>96.257369746145486</c:v>
                </c:pt>
                <c:pt idx="71">
                  <c:v>95.138634503086664</c:v>
                </c:pt>
                <c:pt idx="72">
                  <c:v>94.013155617496423</c:v>
                </c:pt>
                <c:pt idx="73">
                  <c:v>92.881275921146099</c:v>
                </c:pt>
                <c:pt idx="74">
                  <c:v>91.743340195555945</c:v>
                </c:pt>
                <c:pt idx="75">
                  <c:v>90.599695066971407</c:v>
                </c:pt>
                <c:pt idx="76">
                  <c:v>89.450688900777408</c:v>
                </c:pt>
                <c:pt idx="77">
                  <c:v>88.296671695382813</c:v>
                </c:pt>
                <c:pt idx="78">
                  <c:v>87.13799497560764</c:v>
                </c:pt>
                <c:pt idx="79">
                  <c:v>85.975011685605054</c:v>
                </c:pt>
                <c:pt idx="80">
                  <c:v>84.808076081351274</c:v>
                </c:pt>
                <c:pt idx="81">
                  <c:v>83.637543622735706</c:v>
                </c:pt>
                <c:pt idx="82">
                  <c:v>82.463770865284459</c:v>
                </c:pt>
                <c:pt idx="83">
                  <c:v>81.287115351550028</c:v>
                </c:pt>
                <c:pt idx="84">
                  <c:v>80.107935502200434</c:v>
                </c:pt>
                <c:pt idx="85">
                  <c:v>78.926590506840753</c:v>
                </c:pt>
                <c:pt idx="86">
                  <c:v>77.743440214600511</c:v>
                </c:pt>
                <c:pt idx="87">
                  <c:v>76.558845024520195</c:v>
                </c:pt>
                <c:pt idx="88">
                  <c:v>75.373165775770076</c:v>
                </c:pt>
                <c:pt idx="89">
                  <c:v>74.186763637735282</c:v>
                </c:pt>
                <c:pt idx="90">
                  <c:v>73</c:v>
                </c:pt>
                <c:pt idx="91">
                  <c:v>71.813236362264718</c:v>
                </c:pt>
                <c:pt idx="92">
                  <c:v>70.626834224229938</c:v>
                </c:pt>
                <c:pt idx="93">
                  <c:v>69.441154975479819</c:v>
                </c:pt>
                <c:pt idx="94">
                  <c:v>68.256559785399475</c:v>
                </c:pt>
                <c:pt idx="95">
                  <c:v>67.073409493159247</c:v>
                </c:pt>
                <c:pt idx="96">
                  <c:v>65.892064497799552</c:v>
                </c:pt>
                <c:pt idx="97">
                  <c:v>64.712884648449972</c:v>
                </c:pt>
                <c:pt idx="98">
                  <c:v>63.536229134715555</c:v>
                </c:pt>
                <c:pt idx="99">
                  <c:v>62.362456377264309</c:v>
                </c:pt>
                <c:pt idx="100">
                  <c:v>61.19192391864874</c:v>
                </c:pt>
                <c:pt idx="101">
                  <c:v>60.024988314394953</c:v>
                </c:pt>
                <c:pt idx="102">
                  <c:v>58.862005024392367</c:v>
                </c:pt>
                <c:pt idx="103">
                  <c:v>57.70332830461718</c:v>
                </c:pt>
                <c:pt idx="104">
                  <c:v>56.549311099222592</c:v>
                </c:pt>
                <c:pt idx="105">
                  <c:v>55.400304933028579</c:v>
                </c:pt>
                <c:pt idx="106">
                  <c:v>54.25665980444407</c:v>
                </c:pt>
                <c:pt idx="107">
                  <c:v>53.118724078853909</c:v>
                </c:pt>
                <c:pt idx="108">
                  <c:v>51.986844382503577</c:v>
                </c:pt>
                <c:pt idx="109">
                  <c:v>50.861365496913351</c:v>
                </c:pt>
                <c:pt idx="110">
                  <c:v>49.742630253854529</c:v>
                </c:pt>
                <c:pt idx="111">
                  <c:v>48.630979430919581</c:v>
                </c:pt>
                <c:pt idx="112">
                  <c:v>47.52675164771798</c:v>
                </c:pt>
                <c:pt idx="113">
                  <c:v>46.430283262729382</c:v>
                </c:pt>
                <c:pt idx="114">
                  <c:v>45.341908270845579</c:v>
                </c:pt>
                <c:pt idx="115">
                  <c:v>44.261958201632446</c:v>
                </c:pt>
                <c:pt idx="116">
                  <c:v>43.190762018342724</c:v>
                </c:pt>
                <c:pt idx="117">
                  <c:v>42.128646017710821</c:v>
                </c:pt>
                <c:pt idx="118">
                  <c:v>41.075933730559413</c:v>
                </c:pt>
                <c:pt idx="119">
                  <c:v>40.032945823249086</c:v>
                </c:pt>
                <c:pt idx="120">
                  <c:v>39.000000000000014</c:v>
                </c:pt>
                <c:pt idx="121">
                  <c:v>37.977410906116312</c:v>
                </c:pt>
                <c:pt idx="122">
                  <c:v>36.965490032142071</c:v>
                </c:pt>
                <c:pt idx="123">
                  <c:v>35.964545618978157</c:v>
                </c:pt>
                <c:pt idx="124">
                  <c:v>34.974882563989226</c:v>
                </c:pt>
                <c:pt idx="125">
                  <c:v>33.996802328128858</c:v>
                </c:pt>
                <c:pt idx="126">
                  <c:v>33.030602844111833</c:v>
                </c:pt>
                <c:pt idx="127">
                  <c:v>32.076578425660713</c:v>
                </c:pt>
                <c:pt idx="128">
                  <c:v>31.135019677855233</c:v>
                </c:pt>
                <c:pt idx="129">
                  <c:v>30.206213408611063</c:v>
                </c:pt>
                <c:pt idx="130">
                  <c:v>29.290442541315322</c:v>
                </c:pt>
                <c:pt idx="131">
                  <c:v>28.387986028645514</c:v>
                </c:pt>
                <c:pt idx="132">
                  <c:v>27.499118767597636</c:v>
                </c:pt>
                <c:pt idx="133">
                  <c:v>26.624111515750108</c:v>
                </c:pt>
                <c:pt idx="134">
                  <c:v>25.76323080878818</c:v>
                </c:pt>
                <c:pt idx="135">
                  <c:v>24.916738879314771</c:v>
                </c:pt>
                <c:pt idx="136">
                  <c:v>24.084893576971716</c:v>
                </c:pt>
                <c:pt idx="137">
                  <c:v>23.26794828989641</c:v>
                </c:pt>
                <c:pt idx="138">
                  <c:v>22.466151867537206</c:v>
                </c:pt>
                <c:pt idx="139">
                  <c:v>21.679748544851506</c:v>
                </c:pt>
                <c:pt idx="140">
                  <c:v>20.908977867909499</c:v>
                </c:pt>
                <c:pt idx="141">
                  <c:v>20.154074620925982</c:v>
                </c:pt>
                <c:pt idx="142">
                  <c:v>19.415268754742911</c:v>
                </c:pt>
                <c:pt idx="143">
                  <c:v>18.692785316784082</c:v>
                </c:pt>
                <c:pt idx="144">
                  <c:v>17.986844382503584</c:v>
                </c:pt>
                <c:pt idx="145">
                  <c:v>17.297660988348554</c:v>
                </c:pt>
                <c:pt idx="146">
                  <c:v>16.625445066257171</c:v>
                </c:pt>
                <c:pt idx="147">
                  <c:v>15.97040137971117</c:v>
                </c:pt>
                <c:pt idx="148">
                  <c:v>15.332729461363037</c:v>
                </c:pt>
                <c:pt idx="149">
                  <c:v>14.712623552256368</c:v>
                </c:pt>
                <c:pt idx="150">
                  <c:v>14.110272542658166</c:v>
                </c:pt>
                <c:pt idx="151">
                  <c:v>13.525859914521092</c:v>
                </c:pt>
                <c:pt idx="152">
                  <c:v>12.959563685592968</c:v>
                </c:pt>
                <c:pt idx="153">
                  <c:v>12.411556355190989</c:v>
                </c:pt>
                <c:pt idx="154">
                  <c:v>11.882004851656639</c:v>
                </c:pt>
                <c:pt idx="155">
                  <c:v>11.371070481507807</c:v>
                </c:pt>
                <c:pt idx="156">
                  <c:v>10.87890888030315</c:v>
                </c:pt>
                <c:pt idx="157">
                  <c:v>10.405669965234054</c:v>
                </c:pt>
                <c:pt idx="158">
                  <c:v>9.9514978894584658</c:v>
                </c:pt>
                <c:pt idx="159">
                  <c:v>9.5165309981902837</c:v>
                </c:pt>
                <c:pt idx="160">
                  <c:v>9.1009017865582322</c:v>
                </c:pt>
                <c:pt idx="161">
                  <c:v>8.7047368592464522</c:v>
                </c:pt>
                <c:pt idx="162">
                  <c:v>8.3281568919295665</c:v>
                </c:pt>
                <c:pt idx="163">
                  <c:v>7.9712765945135828</c:v>
                </c:pt>
                <c:pt idx="164">
                  <c:v>7.6342046761943152</c:v>
                </c:pt>
                <c:pt idx="165">
                  <c:v>7.317043812343357</c:v>
                </c:pt>
                <c:pt idx="166">
                  <c:v>7.019890613232235</c:v>
                </c:pt>
                <c:pt idx="167">
                  <c:v>6.742835594604017</c:v>
                </c:pt>
                <c:pt idx="168">
                  <c:v>6.4859631501012132</c:v>
                </c:pt>
                <c:pt idx="169">
                  <c:v>6.2493515255588505</c:v>
                </c:pt>
                <c:pt idx="170">
                  <c:v>6.0330727951698577</c:v>
                </c:pt>
                <c:pt idx="171">
                  <c:v>5.8371928395306441</c:v>
                </c:pt>
                <c:pt idx="172">
                  <c:v>5.6617713255732127</c:v>
                </c:pt>
                <c:pt idx="173">
                  <c:v>5.5068616883901029</c:v>
                </c:pt>
                <c:pt idx="174">
                  <c:v>5.372511114957419</c:v>
                </c:pt>
                <c:pt idx="175">
                  <c:v>5.2587605297613038</c:v>
                </c:pt>
                <c:pt idx="176">
                  <c:v>5.1656445823319501</c:v>
                </c:pt>
                <c:pt idx="177">
                  <c:v>5.0931916366889851</c:v>
                </c:pt>
                <c:pt idx="178">
                  <c:v>5.0414237627014842</c:v>
                </c:pt>
                <c:pt idx="179">
                  <c:v>5.0103567293653981</c:v>
                </c:pt>
                <c:pt idx="180">
                  <c:v>5</c:v>
                </c:pt>
              </c:numCache>
            </c:numRef>
          </c:xVal>
          <c:yVal>
            <c:numRef>
              <c:f>Intact!$R$3:$R$183</c:f>
              <c:numCache>
                <c:formatCode>General</c:formatCode>
                <c:ptCount val="181"/>
                <c:pt idx="0">
                  <c:v>0</c:v>
                </c:pt>
                <c:pt idx="1">
                  <c:v>1.1867636377352788</c:v>
                </c:pt>
                <c:pt idx="2">
                  <c:v>2.3731657757700657</c:v>
                </c:pt>
                <c:pt idx="3">
                  <c:v>3.5588450245201808</c:v>
                </c:pt>
                <c:pt idx="4">
                  <c:v>4.7434402146005201</c:v>
                </c:pt>
                <c:pt idx="5">
                  <c:v>5.9265905068407552</c:v>
                </c:pt>
                <c:pt idx="6">
                  <c:v>7.1079355022004362</c:v>
                </c:pt>
                <c:pt idx="7">
                  <c:v>8.2871153515500282</c:v>
                </c:pt>
                <c:pt idx="8">
                  <c:v>9.4637708652844506</c:v>
                </c:pt>
                <c:pt idx="9">
                  <c:v>10.637543622735699</c:v>
                </c:pt>
                <c:pt idx="10">
                  <c:v>11.808076081351263</c:v>
                </c:pt>
                <c:pt idx="11">
                  <c:v>12.975011685605047</c:v>
                </c:pt>
                <c:pt idx="12">
                  <c:v>14.137994975607635</c:v>
                </c:pt>
                <c:pt idx="13">
                  <c:v>15.29667169538282</c:v>
                </c:pt>
                <c:pt idx="14">
                  <c:v>16.450688900777404</c:v>
                </c:pt>
                <c:pt idx="15">
                  <c:v>17.59969506697141</c:v>
                </c:pt>
                <c:pt idx="16">
                  <c:v>18.743340195555945</c:v>
                </c:pt>
                <c:pt idx="17">
                  <c:v>19.881275921146099</c:v>
                </c:pt>
                <c:pt idx="18">
                  <c:v>21.013155617496423</c:v>
                </c:pt>
                <c:pt idx="19">
                  <c:v>22.138634503086656</c:v>
                </c:pt>
                <c:pt idx="20">
                  <c:v>23.257369746145471</c:v>
                </c:pt>
                <c:pt idx="21">
                  <c:v>24.369020569080419</c:v>
                </c:pt>
                <c:pt idx="22">
                  <c:v>25.473248352282017</c:v>
                </c:pt>
                <c:pt idx="23">
                  <c:v>26.569716737270618</c:v>
                </c:pt>
                <c:pt idx="24">
                  <c:v>27.658091729154414</c:v>
                </c:pt>
                <c:pt idx="25">
                  <c:v>28.738041798367561</c:v>
                </c:pt>
                <c:pt idx="26">
                  <c:v>29.809237981657262</c:v>
                </c:pt>
                <c:pt idx="27">
                  <c:v>30.871353982289179</c:v>
                </c:pt>
                <c:pt idx="28">
                  <c:v>31.924066269440576</c:v>
                </c:pt>
                <c:pt idx="29">
                  <c:v>32.967054176750921</c:v>
                </c:pt>
                <c:pt idx="30">
                  <c:v>33.999999999999993</c:v>
                </c:pt>
                <c:pt idx="31">
                  <c:v>35.022589093883681</c:v>
                </c:pt>
                <c:pt idx="32">
                  <c:v>36.034509967857936</c:v>
                </c:pt>
                <c:pt idx="33">
                  <c:v>37.035454381021843</c:v>
                </c:pt>
                <c:pt idx="34">
                  <c:v>38.025117436010788</c:v>
                </c:pt>
                <c:pt idx="35">
                  <c:v>39.003197671871135</c:v>
                </c:pt>
                <c:pt idx="36">
                  <c:v>39.969397155888174</c:v>
                </c:pt>
                <c:pt idx="37">
                  <c:v>40.92342157433928</c:v>
                </c:pt>
                <c:pt idx="38">
                  <c:v>41.864980322144767</c:v>
                </c:pt>
                <c:pt idx="39">
                  <c:v>42.793786591388944</c:v>
                </c:pt>
                <c:pt idx="40">
                  <c:v>43.709557458684671</c:v>
                </c:pt>
                <c:pt idx="41">
                  <c:v>44.612013971354493</c:v>
                </c:pt>
                <c:pt idx="42">
                  <c:v>45.500881232402364</c:v>
                </c:pt>
                <c:pt idx="43">
                  <c:v>46.375888484249899</c:v>
                </c:pt>
                <c:pt idx="44">
                  <c:v>47.236769191211813</c:v>
                </c:pt>
                <c:pt idx="45">
                  <c:v>48.083261120685229</c:v>
                </c:pt>
                <c:pt idx="46">
                  <c:v>48.915106423028277</c:v>
                </c:pt>
                <c:pt idx="47">
                  <c:v>49.73205171010359</c:v>
                </c:pt>
                <c:pt idx="48">
                  <c:v>50.533848132462808</c:v>
                </c:pt>
                <c:pt idx="49">
                  <c:v>51.320251455148494</c:v>
                </c:pt>
                <c:pt idx="50">
                  <c:v>52.091022132090508</c:v>
                </c:pt>
                <c:pt idx="51">
                  <c:v>52.845925379074018</c:v>
                </c:pt>
                <c:pt idx="52">
                  <c:v>53.584731245257096</c:v>
                </c:pt>
                <c:pt idx="53">
                  <c:v>54.307214683215911</c:v>
                </c:pt>
                <c:pt idx="54">
                  <c:v>55.013155617496423</c:v>
                </c:pt>
                <c:pt idx="55">
                  <c:v>55.702339011651439</c:v>
                </c:pt>
                <c:pt idx="56">
                  <c:v>56.374554933742836</c:v>
                </c:pt>
                <c:pt idx="57">
                  <c:v>57.029598620288837</c:v>
                </c:pt>
                <c:pt idx="58">
                  <c:v>57.667270538636963</c:v>
                </c:pt>
                <c:pt idx="59">
                  <c:v>58.28737644774364</c:v>
                </c:pt>
                <c:pt idx="60">
                  <c:v>58.889727457341827</c:v>
                </c:pt>
                <c:pt idx="61">
                  <c:v>59.474140085478908</c:v>
                </c:pt>
                <c:pt idx="62">
                  <c:v>60.040436314407025</c:v>
                </c:pt>
                <c:pt idx="63">
                  <c:v>60.588443644809011</c:v>
                </c:pt>
                <c:pt idx="64">
                  <c:v>61.117995148343361</c:v>
                </c:pt>
                <c:pt idx="65">
                  <c:v>61.628929518492193</c:v>
                </c:pt>
                <c:pt idx="66">
                  <c:v>62.121091119696857</c:v>
                </c:pt>
                <c:pt idx="67">
                  <c:v>62.594330034765946</c:v>
                </c:pt>
                <c:pt idx="68">
                  <c:v>63.048502110541548</c:v>
                </c:pt>
                <c:pt idx="69">
                  <c:v>63.483469001809716</c:v>
                </c:pt>
                <c:pt idx="70">
                  <c:v>63.899098213441768</c:v>
                </c:pt>
                <c:pt idx="71">
                  <c:v>64.295263140753534</c:v>
                </c:pt>
                <c:pt idx="72">
                  <c:v>64.671843108070433</c:v>
                </c:pt>
                <c:pt idx="73">
                  <c:v>65.028723405486403</c:v>
                </c:pt>
                <c:pt idx="74">
                  <c:v>65.365795323805685</c:v>
                </c:pt>
                <c:pt idx="75">
                  <c:v>65.682956187656643</c:v>
                </c:pt>
                <c:pt idx="76">
                  <c:v>65.980109386767765</c:v>
                </c:pt>
                <c:pt idx="77">
                  <c:v>66.257164405395997</c:v>
                </c:pt>
                <c:pt idx="78">
                  <c:v>66.514036849898773</c:v>
                </c:pt>
                <c:pt idx="79">
                  <c:v>66.750648474441149</c:v>
                </c:pt>
                <c:pt idx="80">
                  <c:v>66.966927204830142</c:v>
                </c:pt>
                <c:pt idx="81">
                  <c:v>67.16280716046937</c:v>
                </c:pt>
                <c:pt idx="82">
                  <c:v>67.338228674426787</c:v>
                </c:pt>
                <c:pt idx="83">
                  <c:v>67.493138311609897</c:v>
                </c:pt>
                <c:pt idx="84">
                  <c:v>67.627488885042581</c:v>
                </c:pt>
                <c:pt idx="85">
                  <c:v>67.741239470238696</c:v>
                </c:pt>
                <c:pt idx="86">
                  <c:v>67.83435541766805</c:v>
                </c:pt>
                <c:pt idx="87">
                  <c:v>67.906808363311015</c:v>
                </c:pt>
                <c:pt idx="88">
                  <c:v>67.958576237298516</c:v>
                </c:pt>
                <c:pt idx="89">
                  <c:v>67.989643270634602</c:v>
                </c:pt>
                <c:pt idx="90">
                  <c:v>68</c:v>
                </c:pt>
                <c:pt idx="91">
                  <c:v>67.989643270634602</c:v>
                </c:pt>
                <c:pt idx="92">
                  <c:v>67.958576237298516</c:v>
                </c:pt>
                <c:pt idx="93">
                  <c:v>67.906808363311015</c:v>
                </c:pt>
                <c:pt idx="94">
                  <c:v>67.83435541766805</c:v>
                </c:pt>
                <c:pt idx="95">
                  <c:v>67.741239470238696</c:v>
                </c:pt>
                <c:pt idx="96">
                  <c:v>67.627488885042581</c:v>
                </c:pt>
                <c:pt idx="97">
                  <c:v>67.493138311609897</c:v>
                </c:pt>
                <c:pt idx="98">
                  <c:v>67.338228674426787</c:v>
                </c:pt>
                <c:pt idx="99">
                  <c:v>67.16280716046937</c:v>
                </c:pt>
                <c:pt idx="100">
                  <c:v>66.966927204830142</c:v>
                </c:pt>
                <c:pt idx="101">
                  <c:v>66.750648474441149</c:v>
                </c:pt>
                <c:pt idx="102">
                  <c:v>66.514036849898787</c:v>
                </c:pt>
                <c:pt idx="103">
                  <c:v>66.257164405395997</c:v>
                </c:pt>
                <c:pt idx="104">
                  <c:v>65.980109386767765</c:v>
                </c:pt>
                <c:pt idx="105">
                  <c:v>65.682956187656643</c:v>
                </c:pt>
                <c:pt idx="106">
                  <c:v>65.365795323805685</c:v>
                </c:pt>
                <c:pt idx="107">
                  <c:v>65.028723405486417</c:v>
                </c:pt>
                <c:pt idx="108">
                  <c:v>64.671843108070448</c:v>
                </c:pt>
                <c:pt idx="109">
                  <c:v>64.295263140753548</c:v>
                </c:pt>
                <c:pt idx="110">
                  <c:v>63.899098213441775</c:v>
                </c:pt>
                <c:pt idx="111">
                  <c:v>63.483469001809716</c:v>
                </c:pt>
                <c:pt idx="112">
                  <c:v>63.048502110541548</c:v>
                </c:pt>
                <c:pt idx="113">
                  <c:v>62.594330034765939</c:v>
                </c:pt>
                <c:pt idx="114">
                  <c:v>62.121091119696857</c:v>
                </c:pt>
                <c:pt idx="115">
                  <c:v>61.6289295184922</c:v>
                </c:pt>
                <c:pt idx="116">
                  <c:v>61.117995148343354</c:v>
                </c:pt>
                <c:pt idx="117">
                  <c:v>60.588443644809018</c:v>
                </c:pt>
                <c:pt idx="118">
                  <c:v>60.040436314407025</c:v>
                </c:pt>
                <c:pt idx="119">
                  <c:v>59.474140085478915</c:v>
                </c:pt>
                <c:pt idx="120">
                  <c:v>58.889727457341834</c:v>
                </c:pt>
                <c:pt idx="121">
                  <c:v>58.28737644774364</c:v>
                </c:pt>
                <c:pt idx="122">
                  <c:v>57.66727053863697</c:v>
                </c:pt>
                <c:pt idx="123">
                  <c:v>57.02959862028883</c:v>
                </c:pt>
                <c:pt idx="124">
                  <c:v>56.374554933742836</c:v>
                </c:pt>
                <c:pt idx="125">
                  <c:v>55.702339011651432</c:v>
                </c:pt>
                <c:pt idx="126">
                  <c:v>55.013155617496423</c:v>
                </c:pt>
                <c:pt idx="127">
                  <c:v>54.307214683215904</c:v>
                </c:pt>
                <c:pt idx="128">
                  <c:v>53.584731245257096</c:v>
                </c:pt>
                <c:pt idx="129">
                  <c:v>52.845925379074032</c:v>
                </c:pt>
                <c:pt idx="130">
                  <c:v>52.091022132090508</c:v>
                </c:pt>
                <c:pt idx="131">
                  <c:v>51.320251455148508</c:v>
                </c:pt>
                <c:pt idx="132">
                  <c:v>50.533848132462808</c:v>
                </c:pt>
                <c:pt idx="133">
                  <c:v>49.732051710103597</c:v>
                </c:pt>
                <c:pt idx="134">
                  <c:v>48.915106423028277</c:v>
                </c:pt>
                <c:pt idx="135">
                  <c:v>48.083261120685236</c:v>
                </c:pt>
                <c:pt idx="136">
                  <c:v>47.236769191211806</c:v>
                </c:pt>
                <c:pt idx="137">
                  <c:v>46.375888484249906</c:v>
                </c:pt>
                <c:pt idx="138">
                  <c:v>45.500881232402371</c:v>
                </c:pt>
                <c:pt idx="139">
                  <c:v>44.612013971354493</c:v>
                </c:pt>
                <c:pt idx="140">
                  <c:v>43.709557458684685</c:v>
                </c:pt>
                <c:pt idx="141">
                  <c:v>42.793786591388944</c:v>
                </c:pt>
                <c:pt idx="142">
                  <c:v>41.864980322144774</c:v>
                </c:pt>
                <c:pt idx="143">
                  <c:v>40.923421574339272</c:v>
                </c:pt>
                <c:pt idx="144">
                  <c:v>39.969397155888181</c:v>
                </c:pt>
                <c:pt idx="145">
                  <c:v>39.003197671871121</c:v>
                </c:pt>
                <c:pt idx="146">
                  <c:v>38.025117436010788</c:v>
                </c:pt>
                <c:pt idx="147">
                  <c:v>37.035454381021857</c:v>
                </c:pt>
                <c:pt idx="148">
                  <c:v>36.034509967857936</c:v>
                </c:pt>
                <c:pt idx="149">
                  <c:v>35.022589093883695</c:v>
                </c:pt>
                <c:pt idx="150">
                  <c:v>33.999999999999993</c:v>
                </c:pt>
                <c:pt idx="151">
                  <c:v>32.967054176750928</c:v>
                </c:pt>
                <c:pt idx="152">
                  <c:v>31.924066269440566</c:v>
                </c:pt>
                <c:pt idx="153">
                  <c:v>30.871353982289186</c:v>
                </c:pt>
                <c:pt idx="154">
                  <c:v>29.809237981657255</c:v>
                </c:pt>
                <c:pt idx="155">
                  <c:v>28.738041798367565</c:v>
                </c:pt>
                <c:pt idx="156">
                  <c:v>27.658091729154428</c:v>
                </c:pt>
                <c:pt idx="157">
                  <c:v>26.569716737270618</c:v>
                </c:pt>
                <c:pt idx="158">
                  <c:v>25.473248352282031</c:v>
                </c:pt>
                <c:pt idx="159">
                  <c:v>24.369020569080416</c:v>
                </c:pt>
                <c:pt idx="160">
                  <c:v>23.257369746145486</c:v>
                </c:pt>
                <c:pt idx="161">
                  <c:v>22.138634503086649</c:v>
                </c:pt>
                <c:pt idx="162">
                  <c:v>21.01315561749643</c:v>
                </c:pt>
                <c:pt idx="163">
                  <c:v>19.881275921146088</c:v>
                </c:pt>
                <c:pt idx="164">
                  <c:v>18.743340195555948</c:v>
                </c:pt>
                <c:pt idx="165">
                  <c:v>17.599695066971428</c:v>
                </c:pt>
                <c:pt idx="166">
                  <c:v>16.450688900777404</c:v>
                </c:pt>
                <c:pt idx="167">
                  <c:v>15.296671695382834</c:v>
                </c:pt>
                <c:pt idx="168">
                  <c:v>14.137994975607633</c:v>
                </c:pt>
                <c:pt idx="169">
                  <c:v>12.975011685605057</c:v>
                </c:pt>
                <c:pt idx="170">
                  <c:v>11.808076081351258</c:v>
                </c:pt>
                <c:pt idx="171">
                  <c:v>10.637543622735707</c:v>
                </c:pt>
                <c:pt idx="172">
                  <c:v>9.4637708652844417</c:v>
                </c:pt>
                <c:pt idx="173">
                  <c:v>8.2871153515500335</c:v>
                </c:pt>
                <c:pt idx="174">
                  <c:v>7.107935502200454</c:v>
                </c:pt>
                <c:pt idx="175">
                  <c:v>5.9265905068407569</c:v>
                </c:pt>
                <c:pt idx="176">
                  <c:v>4.7434402146005361</c:v>
                </c:pt>
                <c:pt idx="177">
                  <c:v>3.558845024520179</c:v>
                </c:pt>
                <c:pt idx="178">
                  <c:v>2.3731657757700777</c:v>
                </c:pt>
                <c:pt idx="179">
                  <c:v>1.1867636377352739</c:v>
                </c:pt>
                <c:pt idx="180">
                  <c:v>8.3310094933786161E-15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5B1-5441-AA37-6070F2BB4E14}"/>
            </c:ext>
          </c:extLst>
        </c:ser>
        <c:ser>
          <c:idx val="1"/>
          <c:order val="2"/>
          <c:marker>
            <c:symbol val="none"/>
          </c:marker>
          <c:xVal>
            <c:numRef>
              <c:f>Intact!$W$3:$W$183</c:f>
              <c:numCache>
                <c:formatCode>General</c:formatCode>
                <c:ptCount val="181"/>
                <c:pt idx="0">
                  <c:v>300.7</c:v>
                </c:pt>
                <c:pt idx="1">
                  <c:v>300.67938553941758</c:v>
                </c:pt>
                <c:pt idx="2">
                  <c:v>300.6175484370346</c:v>
                </c:pt>
                <c:pt idx="3">
                  <c:v>300.51450752903156</c:v>
                </c:pt>
                <c:pt idx="4">
                  <c:v>300.3702942026672</c:v>
                </c:pt>
                <c:pt idx="5">
                  <c:v>300.18495238671778</c:v>
                </c:pt>
                <c:pt idx="6">
                  <c:v>299.95853853809581</c:v>
                </c:pt>
                <c:pt idx="7">
                  <c:v>299.69112162465291</c:v>
                </c:pt>
                <c:pt idx="8">
                  <c:v>299.38278310417155</c:v>
                </c:pt>
                <c:pt idx="9">
                  <c:v>299.03361689955187</c:v>
                </c:pt>
                <c:pt idx="10">
                  <c:v>298.64372937020232</c:v>
                </c:pt>
                <c:pt idx="11">
                  <c:v>298.2132392796413</c:v>
                </c:pt>
                <c:pt idx="12">
                  <c:v>297.74227775932059</c:v>
                </c:pt>
                <c:pt idx="13">
                  <c:v>297.23098826868159</c:v>
                </c:pt>
                <c:pt idx="14">
                  <c:v>296.67952655145609</c:v>
                </c:pt>
                <c:pt idx="15">
                  <c:v>296.0880605882254</c:v>
                </c:pt>
                <c:pt idx="16">
                  <c:v>295.45677054525146</c:v>
                </c:pt>
                <c:pt idx="17">
                  <c:v>294.78584871959686</c:v>
                </c:pt>
                <c:pt idx="18">
                  <c:v>294.07549948054901</c:v>
                </c:pt>
                <c:pt idx="19">
                  <c:v>293.32593920736753</c:v>
                </c:pt>
                <c:pt idx="20">
                  <c:v>292.5373962233727</c:v>
                </c:pt>
                <c:pt idx="21">
                  <c:v>291.71011072639624</c:v>
                </c:pt>
                <c:pt idx="22">
                  <c:v>290.84433471561465</c:v>
                </c:pt>
                <c:pt idx="23">
                  <c:v>289.94033191478781</c:v>
                </c:pt>
                <c:pt idx="24">
                  <c:v>288.99837769192601</c:v>
                </c:pt>
                <c:pt idx="25">
                  <c:v>288.01875897541055</c:v>
                </c:pt>
                <c:pt idx="26">
                  <c:v>287.00177416659221</c:v>
                </c:pt>
                <c:pt idx="27">
                  <c:v>285.9477330488956</c:v>
                </c:pt>
                <c:pt idx="28">
                  <c:v>284.85695669345574</c:v>
                </c:pt>
                <c:pt idx="29">
                  <c:v>283.72977736131719</c:v>
                </c:pt>
                <c:pt idx="30">
                  <c:v>282.56653840222378</c:v>
                </c:pt>
                <c:pt idx="31">
                  <c:v>281.36759415003087</c:v>
                </c:pt>
                <c:pt idx="32">
                  <c:v>280.13330981477225</c:v>
                </c:pt>
                <c:pt idx="33">
                  <c:v>278.86406137141313</c:v>
                </c:pt>
                <c:pt idx="34">
                  <c:v>277.56023544532491</c:v>
                </c:pt>
                <c:pt idx="35">
                  <c:v>276.22222919451502</c:v>
                </c:pt>
                <c:pt idx="36">
                  <c:v>274.85045018864912</c:v>
                </c:pt>
                <c:pt idx="37">
                  <c:v>273.44531628490108</c:v>
                </c:pt>
                <c:pt idx="38">
                  <c:v>272.00725550066977</c:v>
                </c:pt>
                <c:pt idx="39">
                  <c:v>270.53670588320097</c:v>
                </c:pt>
                <c:pt idx="40">
                  <c:v>269.03411537615364</c:v>
                </c:pt>
                <c:pt idx="41">
                  <c:v>267.4999416831522</c:v>
                </c:pt>
                <c:pt idx="42">
                  <c:v>265.93465212836531</c:v>
                </c:pt>
                <c:pt idx="43">
                  <c:v>264.33872351415471</c:v>
                </c:pt>
                <c:pt idx="44">
                  <c:v>262.71264197583645</c:v>
                </c:pt>
                <c:pt idx="45">
                  <c:v>261.05690283359922</c:v>
                </c:pt>
                <c:pt idx="46">
                  <c:v>259.37201044162526</c:v>
                </c:pt>
                <c:pt idx="47">
                  <c:v>257.65847803445916</c:v>
                </c:pt>
                <c:pt idx="48">
                  <c:v>255.91682757067144</c:v>
                </c:pt>
                <c:pt idx="49">
                  <c:v>254.14758957386516</c:v>
                </c:pt>
                <c:pt idx="50">
                  <c:v>252.3513029710731</c:v>
                </c:pt>
                <c:pt idx="51">
                  <c:v>250.52851492859548</c:v>
                </c:pt>
                <c:pt idx="52">
                  <c:v>248.67978068532784</c:v>
                </c:pt>
                <c:pt idx="53">
                  <c:v>246.80566338362974</c:v>
                </c:pt>
                <c:pt idx="54">
                  <c:v>244.90673389778624</c:v>
                </c:pt>
                <c:pt idx="55">
                  <c:v>242.98357066011408</c:v>
                </c:pt>
                <c:pt idx="56">
                  <c:v>241.03675948476558</c:v>
                </c:pt>
                <c:pt idx="57">
                  <c:v>239.0668933892839</c:v>
                </c:pt>
                <c:pt idx="58">
                  <c:v>237.07457241396429</c:v>
                </c:pt>
                <c:pt idx="59">
                  <c:v>235.06040343907583</c:v>
                </c:pt>
                <c:pt idx="60">
                  <c:v>233.02500000000001</c:v>
                </c:pt>
                <c:pt idx="61">
                  <c:v>230.96898210034172</c:v>
                </c:pt>
                <c:pt idx="62">
                  <c:v>228.89297602307033</c:v>
                </c:pt>
                <c:pt idx="63">
                  <c:v>226.79761413974765</c:v>
                </c:pt>
                <c:pt idx="64">
                  <c:v>224.68353471790164</c:v>
                </c:pt>
                <c:pt idx="65">
                  <c:v>222.55138172660367</c:v>
                </c:pt>
                <c:pt idx="66">
                  <c:v>220.40180464030954</c:v>
                </c:pt>
                <c:pt idx="67">
                  <c:v>218.2354582410232</c:v>
                </c:pt>
                <c:pt idx="68">
                  <c:v>216.05300241884368</c:v>
                </c:pt>
                <c:pt idx="69">
                  <c:v>213.85510197095641</c:v>
                </c:pt>
                <c:pt idx="70">
                  <c:v>211.64242639912928</c:v>
                </c:pt>
                <c:pt idx="71">
                  <c:v>209.41564970577616</c:v>
                </c:pt>
                <c:pt idx="72">
                  <c:v>207.17545018864914</c:v>
                </c:pt>
                <c:pt idx="73">
                  <c:v>204.92251023422241</c:v>
                </c:pt>
                <c:pt idx="74">
                  <c:v>202.65751610983082</c:v>
                </c:pt>
                <c:pt idx="75">
                  <c:v>200.38115775462617</c:v>
                </c:pt>
                <c:pt idx="76">
                  <c:v>198.09412856941501</c:v>
                </c:pt>
                <c:pt idx="77">
                  <c:v>195.79712520544211</c:v>
                </c:pt>
                <c:pt idx="78">
                  <c:v>193.49084735218372</c:v>
                </c:pt>
                <c:pt idx="79">
                  <c:v>191.17599752421535</c:v>
                </c:pt>
                <c:pt idx="80">
                  <c:v>188.85328084721903</c:v>
                </c:pt>
                <c:pt idx="81">
                  <c:v>186.52340484319524</c:v>
                </c:pt>
                <c:pt idx="82">
                  <c:v>184.18707921494484</c:v>
                </c:pt>
                <c:pt idx="83">
                  <c:v>181.84501562988672</c:v>
                </c:pt>
                <c:pt idx="84">
                  <c:v>179.49792750327688</c:v>
                </c:pt>
                <c:pt idx="85">
                  <c:v>177.14652978089552</c:v>
                </c:pt>
                <c:pt idx="86">
                  <c:v>174.79153872126733</c:v>
                </c:pt>
                <c:pt idx="87">
                  <c:v>172.43367167748247</c:v>
                </c:pt>
                <c:pt idx="88">
                  <c:v>170.07364687868352</c:v>
                </c:pt>
                <c:pt idx="89">
                  <c:v>167.71218321128632</c:v>
                </c:pt>
                <c:pt idx="90">
                  <c:v>165.35</c:v>
                </c:pt>
                <c:pt idx="91">
                  <c:v>162.98781678871367</c:v>
                </c:pt>
                <c:pt idx="92">
                  <c:v>160.6263531213165</c:v>
                </c:pt>
                <c:pt idx="93">
                  <c:v>158.26632832251755</c:v>
                </c:pt>
                <c:pt idx="94">
                  <c:v>155.90846127873263</c:v>
                </c:pt>
                <c:pt idx="95">
                  <c:v>153.55347021910444</c:v>
                </c:pt>
                <c:pt idx="96">
                  <c:v>151.20207249672308</c:v>
                </c:pt>
                <c:pt idx="97">
                  <c:v>148.8549843701133</c:v>
                </c:pt>
                <c:pt idx="98">
                  <c:v>146.51292078505514</c:v>
                </c:pt>
                <c:pt idx="99">
                  <c:v>144.17659515680475</c:v>
                </c:pt>
                <c:pt idx="100">
                  <c:v>141.84671915278096</c:v>
                </c:pt>
                <c:pt idx="101">
                  <c:v>139.52400247578464</c:v>
                </c:pt>
                <c:pt idx="102">
                  <c:v>137.20915264781627</c:v>
                </c:pt>
                <c:pt idx="103">
                  <c:v>134.90287479455787</c:v>
                </c:pt>
                <c:pt idx="104">
                  <c:v>132.60587143058495</c:v>
                </c:pt>
                <c:pt idx="105">
                  <c:v>130.31884224537379</c:v>
                </c:pt>
                <c:pt idx="106">
                  <c:v>128.04248389016917</c:v>
                </c:pt>
                <c:pt idx="107">
                  <c:v>125.77748976577759</c:v>
                </c:pt>
                <c:pt idx="108">
                  <c:v>123.52454981135088</c:v>
                </c:pt>
                <c:pt idx="109">
                  <c:v>121.28435029422384</c:v>
                </c:pt>
                <c:pt idx="110">
                  <c:v>119.05757360087074</c:v>
                </c:pt>
                <c:pt idx="111">
                  <c:v>116.84489802904361</c:v>
                </c:pt>
                <c:pt idx="112">
                  <c:v>114.6469975811563</c:v>
                </c:pt>
                <c:pt idx="113">
                  <c:v>112.46454175897679</c:v>
                </c:pt>
                <c:pt idx="114">
                  <c:v>110.29819535969042</c:v>
                </c:pt>
                <c:pt idx="115">
                  <c:v>108.14861827339635</c:v>
                </c:pt>
                <c:pt idx="116">
                  <c:v>106.01646528209835</c:v>
                </c:pt>
                <c:pt idx="117">
                  <c:v>103.90238586025235</c:v>
                </c:pt>
                <c:pt idx="118">
                  <c:v>101.80702397692966</c:v>
                </c:pt>
                <c:pt idx="119">
                  <c:v>99.731017899658283</c:v>
                </c:pt>
                <c:pt idx="120">
                  <c:v>97.675000000000026</c:v>
                </c:pt>
                <c:pt idx="121">
                  <c:v>95.639596560924147</c:v>
                </c:pt>
                <c:pt idx="122">
                  <c:v>93.625427586035727</c:v>
                </c:pt>
                <c:pt idx="123">
                  <c:v>91.633106610716084</c:v>
                </c:pt>
                <c:pt idx="124">
                  <c:v>89.663240515234435</c:v>
                </c:pt>
                <c:pt idx="125">
                  <c:v>87.716429339885906</c:v>
                </c:pt>
                <c:pt idx="126">
                  <c:v>85.793266102213778</c:v>
                </c:pt>
                <c:pt idx="127">
                  <c:v>83.894336616370254</c:v>
                </c:pt>
                <c:pt idx="128">
                  <c:v>82.020219314672147</c:v>
                </c:pt>
                <c:pt idx="129">
                  <c:v>80.171485071404518</c:v>
                </c:pt>
                <c:pt idx="130">
                  <c:v>78.348697028926892</c:v>
                </c:pt>
                <c:pt idx="131">
                  <c:v>76.552410426134855</c:v>
                </c:pt>
                <c:pt idx="132">
                  <c:v>74.78317242932853</c:v>
                </c:pt>
                <c:pt idx="133">
                  <c:v>73.041521965540838</c:v>
                </c:pt>
                <c:pt idx="134">
                  <c:v>71.327989558374711</c:v>
                </c:pt>
                <c:pt idx="135">
                  <c:v>69.643097166400793</c:v>
                </c:pt>
                <c:pt idx="136">
                  <c:v>67.987358024163555</c:v>
                </c:pt>
                <c:pt idx="137">
                  <c:v>66.361276485845281</c:v>
                </c:pt>
                <c:pt idx="138">
                  <c:v>64.765347871634717</c:v>
                </c:pt>
                <c:pt idx="139">
                  <c:v>63.200058316847802</c:v>
                </c:pt>
                <c:pt idx="140">
                  <c:v>61.665884623846338</c:v>
                </c:pt>
                <c:pt idx="141">
                  <c:v>60.163294116798994</c:v>
                </c:pt>
                <c:pt idx="142">
                  <c:v>58.692744499330189</c:v>
                </c:pt>
                <c:pt idx="143">
                  <c:v>57.254683715098906</c:v>
                </c:pt>
                <c:pt idx="144">
                  <c:v>55.849549811350883</c:v>
                </c:pt>
                <c:pt idx="145">
                  <c:v>54.477770805484937</c:v>
                </c:pt>
                <c:pt idx="146">
                  <c:v>53.139764554675111</c:v>
                </c:pt>
                <c:pt idx="147">
                  <c:v>51.835938628586874</c:v>
                </c:pt>
                <c:pt idx="148">
                  <c:v>50.566690185227742</c:v>
                </c:pt>
                <c:pt idx="149">
                  <c:v>49.332405849969106</c:v>
                </c:pt>
                <c:pt idx="150">
                  <c:v>48.133461597776218</c:v>
                </c:pt>
                <c:pt idx="151">
                  <c:v>46.970222638682785</c:v>
                </c:pt>
                <c:pt idx="152">
                  <c:v>45.843043306544232</c:v>
                </c:pt>
                <c:pt idx="153">
                  <c:v>44.752266951104417</c:v>
                </c:pt>
                <c:pt idx="154">
                  <c:v>43.698225833407747</c:v>
                </c:pt>
                <c:pt idx="155">
                  <c:v>42.681241024589426</c:v>
                </c:pt>
                <c:pt idx="156">
                  <c:v>41.701622308073993</c:v>
                </c:pt>
                <c:pt idx="157">
                  <c:v>40.759668085212198</c:v>
                </c:pt>
                <c:pt idx="158">
                  <c:v>39.855665284385339</c:v>
                </c:pt>
                <c:pt idx="159">
                  <c:v>38.989889273603737</c:v>
                </c:pt>
                <c:pt idx="160">
                  <c:v>38.162603776627307</c:v>
                </c:pt>
                <c:pt idx="161">
                  <c:v>37.374060792632463</c:v>
                </c:pt>
                <c:pt idx="162">
                  <c:v>36.624500519450976</c:v>
                </c:pt>
                <c:pt idx="163">
                  <c:v>35.914151280403132</c:v>
                </c:pt>
                <c:pt idx="164">
                  <c:v>35.24322945474853</c:v>
                </c:pt>
                <c:pt idx="165">
                  <c:v>34.611939411774614</c:v>
                </c:pt>
                <c:pt idx="166">
                  <c:v>34.020473448543868</c:v>
                </c:pt>
                <c:pt idx="167">
                  <c:v>33.469011731318432</c:v>
                </c:pt>
                <c:pt idx="168">
                  <c:v>32.957722240679402</c:v>
                </c:pt>
                <c:pt idx="169">
                  <c:v>32.486760720358689</c:v>
                </c:pt>
                <c:pt idx="170">
                  <c:v>32.056270629797638</c:v>
                </c:pt>
                <c:pt idx="171">
                  <c:v>31.666383100448115</c:v>
                </c:pt>
                <c:pt idx="172">
                  <c:v>31.317216895828437</c:v>
                </c:pt>
                <c:pt idx="173">
                  <c:v>31.008878375347081</c:v>
                </c:pt>
                <c:pt idx="174">
                  <c:v>30.741461461904208</c:v>
                </c:pt>
                <c:pt idx="175">
                  <c:v>30.515047613282235</c:v>
                </c:pt>
                <c:pt idx="176">
                  <c:v>30.329705797332792</c:v>
                </c:pt>
                <c:pt idx="177">
                  <c:v>30.185492470968427</c:v>
                </c:pt>
                <c:pt idx="178">
                  <c:v>30.082451562965389</c:v>
                </c:pt>
                <c:pt idx="179">
                  <c:v>30.020614460582436</c:v>
                </c:pt>
                <c:pt idx="180">
                  <c:v>30</c:v>
                </c:pt>
              </c:numCache>
            </c:numRef>
          </c:xVal>
          <c:yVal>
            <c:numRef>
              <c:f>Intact!$V$3:$V$183</c:f>
              <c:numCache>
                <c:formatCode>General</c:formatCode>
                <c:ptCount val="181"/>
                <c:pt idx="0">
                  <c:v>0</c:v>
                </c:pt>
                <c:pt idx="1">
                  <c:v>2.362183211286323</c:v>
                </c:pt>
                <c:pt idx="2">
                  <c:v>4.723646878683506</c:v>
                </c:pt>
                <c:pt idx="3">
                  <c:v>7.0836716774824477</c:v>
                </c:pt>
                <c:pt idx="4">
                  <c:v>9.44153872126736</c:v>
                </c:pt>
                <c:pt idx="5">
                  <c:v>11.796529780895533</c:v>
                </c:pt>
                <c:pt idx="6">
                  <c:v>14.147927503276897</c:v>
                </c:pt>
                <c:pt idx="7">
                  <c:v>16.495015629886709</c:v>
                </c:pt>
                <c:pt idx="8">
                  <c:v>18.837079214944858</c:v>
                </c:pt>
                <c:pt idx="9">
                  <c:v>21.173404843195247</c:v>
                </c:pt>
                <c:pt idx="10">
                  <c:v>23.50328084721902</c:v>
                </c:pt>
                <c:pt idx="11">
                  <c:v>25.825997524215339</c:v>
                </c:pt>
                <c:pt idx="12">
                  <c:v>28.140847352183727</c:v>
                </c:pt>
                <c:pt idx="13">
                  <c:v>30.447125205442127</c:v>
                </c:pt>
                <c:pt idx="14">
                  <c:v>32.744128569415025</c:v>
                </c:pt>
                <c:pt idx="15">
                  <c:v>35.031157754626179</c:v>
                </c:pt>
                <c:pt idx="16">
                  <c:v>37.307516109830836</c:v>
                </c:pt>
                <c:pt idx="17">
                  <c:v>39.57251023422242</c:v>
                </c:pt>
                <c:pt idx="18">
                  <c:v>41.825450188649128</c:v>
                </c:pt>
                <c:pt idx="19">
                  <c:v>44.06564970577616</c:v>
                </c:pt>
                <c:pt idx="20">
                  <c:v>46.292426399129255</c:v>
                </c:pt>
                <c:pt idx="21">
                  <c:v>48.505101970956389</c:v>
                </c:pt>
                <c:pt idx="22">
                  <c:v>50.703002418843688</c:v>
                </c:pt>
                <c:pt idx="23">
                  <c:v>52.885458241023201</c:v>
                </c:pt>
                <c:pt idx="24">
                  <c:v>55.051804640309555</c:v>
                </c:pt>
                <c:pt idx="25">
                  <c:v>57.201381726603664</c:v>
                </c:pt>
                <c:pt idx="26">
                  <c:v>59.333534717901621</c:v>
                </c:pt>
                <c:pt idx="27">
                  <c:v>61.44761413974765</c:v>
                </c:pt>
                <c:pt idx="28">
                  <c:v>63.542976023070317</c:v>
                </c:pt>
                <c:pt idx="29">
                  <c:v>65.618982100341725</c:v>
                </c:pt>
                <c:pt idx="30">
                  <c:v>67.674999999999983</c:v>
                </c:pt>
                <c:pt idx="31">
                  <c:v>69.710403439075833</c:v>
                </c:pt>
                <c:pt idx="32">
                  <c:v>71.724572413964282</c:v>
                </c:pt>
                <c:pt idx="33">
                  <c:v>73.716893389283911</c:v>
                </c:pt>
                <c:pt idx="34">
                  <c:v>75.686759484765588</c:v>
                </c:pt>
                <c:pt idx="35">
                  <c:v>77.633570660114074</c:v>
                </c:pt>
                <c:pt idx="36">
                  <c:v>79.556733897786231</c:v>
                </c:pt>
                <c:pt idx="37">
                  <c:v>81.455663383629727</c:v>
                </c:pt>
                <c:pt idx="38">
                  <c:v>83.329780685327847</c:v>
                </c:pt>
                <c:pt idx="39">
                  <c:v>85.17851492859549</c:v>
                </c:pt>
                <c:pt idx="40">
                  <c:v>87.001302971073088</c:v>
                </c:pt>
                <c:pt idx="41">
                  <c:v>88.797589573865153</c:v>
                </c:pt>
                <c:pt idx="42">
                  <c:v>90.566827570671464</c:v>
                </c:pt>
                <c:pt idx="43">
                  <c:v>92.308478034459171</c:v>
                </c:pt>
                <c:pt idx="44">
                  <c:v>94.02201044162527</c:v>
                </c:pt>
                <c:pt idx="45">
                  <c:v>95.706902833599202</c:v>
                </c:pt>
                <c:pt idx="46">
                  <c:v>97.362641975836425</c:v>
                </c:pt>
                <c:pt idx="47">
                  <c:v>98.988723514154714</c:v>
                </c:pt>
                <c:pt idx="48">
                  <c:v>100.58465212836531</c:v>
                </c:pt>
                <c:pt idx="49">
                  <c:v>102.14994168315219</c:v>
                </c:pt>
                <c:pt idx="50">
                  <c:v>103.68411537615367</c:v>
                </c:pt>
                <c:pt idx="51">
                  <c:v>105.186705883201</c:v>
                </c:pt>
                <c:pt idx="52">
                  <c:v>106.65725550066982</c:v>
                </c:pt>
                <c:pt idx="53">
                  <c:v>108.09531628490107</c:v>
                </c:pt>
                <c:pt idx="54">
                  <c:v>109.50045018864914</c:v>
                </c:pt>
                <c:pt idx="55">
                  <c:v>110.87222919451503</c:v>
                </c:pt>
                <c:pt idx="56">
                  <c:v>112.2102354453249</c:v>
                </c:pt>
                <c:pt idx="57">
                  <c:v>113.51406137141313</c:v>
                </c:pt>
                <c:pt idx="58">
                  <c:v>114.78330981477225</c:v>
                </c:pt>
                <c:pt idx="59">
                  <c:v>116.0175941500309</c:v>
                </c:pt>
                <c:pt idx="60">
                  <c:v>117.21653840222376</c:v>
                </c:pt>
                <c:pt idx="61">
                  <c:v>118.37977736131721</c:v>
                </c:pt>
                <c:pt idx="62">
                  <c:v>119.50695669345575</c:v>
                </c:pt>
                <c:pt idx="63">
                  <c:v>120.59773304889558</c:v>
                </c:pt>
                <c:pt idx="64">
                  <c:v>121.65177416659225</c:v>
                </c:pt>
                <c:pt idx="65">
                  <c:v>122.66875897541057</c:v>
                </c:pt>
                <c:pt idx="66">
                  <c:v>123.64837769192602</c:v>
                </c:pt>
                <c:pt idx="67">
                  <c:v>124.5903319147878</c:v>
                </c:pt>
                <c:pt idx="68">
                  <c:v>125.49433471561467</c:v>
                </c:pt>
                <c:pt idx="69">
                  <c:v>126.36011072639626</c:v>
                </c:pt>
                <c:pt idx="70">
                  <c:v>127.18739622337269</c:v>
                </c:pt>
                <c:pt idx="71">
                  <c:v>127.97593920736752</c:v>
                </c:pt>
                <c:pt idx="72">
                  <c:v>128.72549948054902</c:v>
                </c:pt>
                <c:pt idx="73">
                  <c:v>129.43584871959683</c:v>
                </c:pt>
                <c:pt idx="74">
                  <c:v>130.10677054525146</c:v>
                </c:pt>
                <c:pt idx="75">
                  <c:v>130.73806058822538</c:v>
                </c:pt>
                <c:pt idx="76">
                  <c:v>131.32952655145613</c:v>
                </c:pt>
                <c:pt idx="77">
                  <c:v>131.88098826868159</c:v>
                </c:pt>
                <c:pt idx="78">
                  <c:v>132.39227775932059</c:v>
                </c:pt>
                <c:pt idx="79">
                  <c:v>132.86323927964131</c:v>
                </c:pt>
                <c:pt idx="80">
                  <c:v>133.29372937020236</c:v>
                </c:pt>
                <c:pt idx="81">
                  <c:v>133.68361689955188</c:v>
                </c:pt>
                <c:pt idx="82">
                  <c:v>134.03278310417156</c:v>
                </c:pt>
                <c:pt idx="83">
                  <c:v>134.34112162465291</c:v>
                </c:pt>
                <c:pt idx="84">
                  <c:v>134.60853853809579</c:v>
                </c:pt>
                <c:pt idx="85">
                  <c:v>134.83495238671776</c:v>
                </c:pt>
                <c:pt idx="86">
                  <c:v>135.0202942026672</c:v>
                </c:pt>
                <c:pt idx="87">
                  <c:v>135.16450752903157</c:v>
                </c:pt>
                <c:pt idx="88">
                  <c:v>135.26754843703461</c:v>
                </c:pt>
                <c:pt idx="89">
                  <c:v>135.32938553941756</c:v>
                </c:pt>
                <c:pt idx="90">
                  <c:v>135.35</c:v>
                </c:pt>
                <c:pt idx="91">
                  <c:v>135.32938553941756</c:v>
                </c:pt>
                <c:pt idx="92">
                  <c:v>135.26754843703461</c:v>
                </c:pt>
                <c:pt idx="93">
                  <c:v>135.16450752903157</c:v>
                </c:pt>
                <c:pt idx="94">
                  <c:v>135.0202942026672</c:v>
                </c:pt>
                <c:pt idx="95">
                  <c:v>134.83495238671776</c:v>
                </c:pt>
                <c:pt idx="96">
                  <c:v>134.60853853809579</c:v>
                </c:pt>
                <c:pt idx="97">
                  <c:v>134.34112162465294</c:v>
                </c:pt>
                <c:pt idx="98">
                  <c:v>134.03278310417156</c:v>
                </c:pt>
                <c:pt idx="99">
                  <c:v>133.68361689955188</c:v>
                </c:pt>
                <c:pt idx="100">
                  <c:v>133.29372937020236</c:v>
                </c:pt>
                <c:pt idx="101">
                  <c:v>132.86323927964131</c:v>
                </c:pt>
                <c:pt idx="102">
                  <c:v>132.39227775932059</c:v>
                </c:pt>
                <c:pt idx="103">
                  <c:v>131.88098826868159</c:v>
                </c:pt>
                <c:pt idx="104">
                  <c:v>131.32952655145613</c:v>
                </c:pt>
                <c:pt idx="105">
                  <c:v>130.73806058822538</c:v>
                </c:pt>
                <c:pt idx="106">
                  <c:v>130.10677054525146</c:v>
                </c:pt>
                <c:pt idx="107">
                  <c:v>129.43584871959686</c:v>
                </c:pt>
                <c:pt idx="108">
                  <c:v>128.72549948054905</c:v>
                </c:pt>
                <c:pt idx="109">
                  <c:v>127.97593920736753</c:v>
                </c:pt>
                <c:pt idx="110">
                  <c:v>127.1873962233727</c:v>
                </c:pt>
                <c:pt idx="111">
                  <c:v>126.36011072639626</c:v>
                </c:pt>
                <c:pt idx="112">
                  <c:v>125.49433471561467</c:v>
                </c:pt>
                <c:pt idx="113">
                  <c:v>124.59033191478778</c:v>
                </c:pt>
                <c:pt idx="114">
                  <c:v>123.64837769192602</c:v>
                </c:pt>
                <c:pt idx="115">
                  <c:v>122.66875897541058</c:v>
                </c:pt>
                <c:pt idx="116">
                  <c:v>121.65177416659223</c:v>
                </c:pt>
                <c:pt idx="117">
                  <c:v>120.59773304889559</c:v>
                </c:pt>
                <c:pt idx="118">
                  <c:v>119.50695669345575</c:v>
                </c:pt>
                <c:pt idx="119">
                  <c:v>118.37977736131722</c:v>
                </c:pt>
                <c:pt idx="120">
                  <c:v>117.21653840222378</c:v>
                </c:pt>
                <c:pt idx="121">
                  <c:v>116.0175941500309</c:v>
                </c:pt>
                <c:pt idx="122">
                  <c:v>114.78330981477227</c:v>
                </c:pt>
                <c:pt idx="123">
                  <c:v>113.51406137141312</c:v>
                </c:pt>
                <c:pt idx="124">
                  <c:v>112.2102354453249</c:v>
                </c:pt>
                <c:pt idx="125">
                  <c:v>110.87222919451501</c:v>
                </c:pt>
                <c:pt idx="126">
                  <c:v>109.50045018864914</c:v>
                </c:pt>
                <c:pt idx="127">
                  <c:v>108.09531628490106</c:v>
                </c:pt>
                <c:pt idx="128">
                  <c:v>106.65725550066982</c:v>
                </c:pt>
                <c:pt idx="129">
                  <c:v>105.18670588320103</c:v>
                </c:pt>
                <c:pt idx="130">
                  <c:v>103.68411537615367</c:v>
                </c:pt>
                <c:pt idx="131">
                  <c:v>102.14994168315221</c:v>
                </c:pt>
                <c:pt idx="132">
                  <c:v>100.58465212836531</c:v>
                </c:pt>
                <c:pt idx="133">
                  <c:v>98.988723514154728</c:v>
                </c:pt>
                <c:pt idx="134">
                  <c:v>97.362641975836425</c:v>
                </c:pt>
                <c:pt idx="135">
                  <c:v>95.706902833599216</c:v>
                </c:pt>
                <c:pt idx="136">
                  <c:v>94.022010441625255</c:v>
                </c:pt>
                <c:pt idx="137">
                  <c:v>92.308478034459185</c:v>
                </c:pt>
                <c:pt idx="138">
                  <c:v>90.566827570671478</c:v>
                </c:pt>
                <c:pt idx="139">
                  <c:v>88.797589573865153</c:v>
                </c:pt>
                <c:pt idx="140">
                  <c:v>87.001302971073116</c:v>
                </c:pt>
                <c:pt idx="141">
                  <c:v>85.17851492859549</c:v>
                </c:pt>
                <c:pt idx="142">
                  <c:v>83.329780685327862</c:v>
                </c:pt>
                <c:pt idx="143">
                  <c:v>81.455663383629712</c:v>
                </c:pt>
                <c:pt idx="144">
                  <c:v>79.556733897786245</c:v>
                </c:pt>
                <c:pt idx="145">
                  <c:v>77.63357066011406</c:v>
                </c:pt>
                <c:pt idx="146">
                  <c:v>75.686759484765588</c:v>
                </c:pt>
                <c:pt idx="147">
                  <c:v>73.716893389283939</c:v>
                </c:pt>
                <c:pt idx="148">
                  <c:v>71.724572413964282</c:v>
                </c:pt>
                <c:pt idx="149">
                  <c:v>69.710403439075861</c:v>
                </c:pt>
                <c:pt idx="150">
                  <c:v>67.674999999999983</c:v>
                </c:pt>
                <c:pt idx="151">
                  <c:v>65.618982100341739</c:v>
                </c:pt>
                <c:pt idx="152">
                  <c:v>63.542976023070302</c:v>
                </c:pt>
                <c:pt idx="153">
                  <c:v>61.447614139747664</c:v>
                </c:pt>
                <c:pt idx="154">
                  <c:v>59.333534717901607</c:v>
                </c:pt>
                <c:pt idx="155">
                  <c:v>57.201381726603671</c:v>
                </c:pt>
                <c:pt idx="156">
                  <c:v>55.051804640309584</c:v>
                </c:pt>
                <c:pt idx="157">
                  <c:v>52.885458241023201</c:v>
                </c:pt>
                <c:pt idx="158">
                  <c:v>50.703002418843717</c:v>
                </c:pt>
                <c:pt idx="159">
                  <c:v>48.505101970956382</c:v>
                </c:pt>
                <c:pt idx="160">
                  <c:v>46.292426399129283</c:v>
                </c:pt>
                <c:pt idx="161">
                  <c:v>44.065649705776146</c:v>
                </c:pt>
                <c:pt idx="162">
                  <c:v>41.825450188649143</c:v>
                </c:pt>
                <c:pt idx="163">
                  <c:v>39.572510234222399</c:v>
                </c:pt>
                <c:pt idx="164">
                  <c:v>37.307516109830843</c:v>
                </c:pt>
                <c:pt idx="165">
                  <c:v>35.031157754626221</c:v>
                </c:pt>
                <c:pt idx="166">
                  <c:v>32.744128569415025</c:v>
                </c:pt>
                <c:pt idx="167">
                  <c:v>30.447125205442152</c:v>
                </c:pt>
                <c:pt idx="168">
                  <c:v>28.140847352183723</c:v>
                </c:pt>
                <c:pt idx="169">
                  <c:v>25.82599752421536</c:v>
                </c:pt>
                <c:pt idx="170">
                  <c:v>23.503280847219013</c:v>
                </c:pt>
                <c:pt idx="171">
                  <c:v>21.173404843195261</c:v>
                </c:pt>
                <c:pt idx="172">
                  <c:v>18.83707921494484</c:v>
                </c:pt>
                <c:pt idx="173">
                  <c:v>16.495015629886719</c:v>
                </c:pt>
                <c:pt idx="174">
                  <c:v>14.147927503276932</c:v>
                </c:pt>
                <c:pt idx="175">
                  <c:v>11.796529780895536</c:v>
                </c:pt>
                <c:pt idx="176">
                  <c:v>9.4415387212673885</c:v>
                </c:pt>
                <c:pt idx="177">
                  <c:v>7.0836716774824442</c:v>
                </c:pt>
                <c:pt idx="178">
                  <c:v>4.7236468786835291</c:v>
                </c:pt>
                <c:pt idx="179">
                  <c:v>2.3621832112863133</c:v>
                </c:pt>
                <c:pt idx="180">
                  <c:v>1.6582384337188172E-14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5B1-5441-AA37-6070F2BB4E14}"/>
            </c:ext>
          </c:extLst>
        </c:ser>
        <c:ser>
          <c:idx val="0"/>
          <c:order val="3"/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Intact!$U$3:$U$183</c:f>
              <c:numCache>
                <c:formatCode>General</c:formatCode>
                <c:ptCount val="181"/>
                <c:pt idx="0">
                  <c:v>194.9</c:v>
                </c:pt>
                <c:pt idx="1">
                  <c:v>194.88591941720838</c:v>
                </c:pt>
                <c:pt idx="2">
                  <c:v>194.84368195791541</c:v>
                </c:pt>
                <c:pt idx="3">
                  <c:v>194.77330048806036</c:v>
                </c:pt>
                <c:pt idx="4">
                  <c:v>194.67479644652076</c:v>
                </c:pt>
                <c:pt idx="5">
                  <c:v>194.54819983858187</c:v>
                </c:pt>
                <c:pt idx="6">
                  <c:v>194.39354922679689</c:v>
                </c:pt>
                <c:pt idx="7">
                  <c:v>194.21089171924024</c:v>
                </c:pt>
                <c:pt idx="8">
                  <c:v>194.00028295515818</c:v>
                </c:pt>
                <c:pt idx="9">
                  <c:v>193.7617870880205</c:v>
                </c:pt>
                <c:pt idx="10">
                  <c:v>193.49547676597865</c:v>
                </c:pt>
                <c:pt idx="11">
                  <c:v>193.20143310973654</c:v>
                </c:pt>
                <c:pt idx="12">
                  <c:v>192.87974568784034</c:v>
                </c:pt>
                <c:pt idx="13">
                  <c:v>192.53051248939499</c:v>
                </c:pt>
                <c:pt idx="14">
                  <c:v>192.15383989421588</c:v>
                </c:pt>
                <c:pt idx="15">
                  <c:v>191.74984264042439</c:v>
                </c:pt>
                <c:pt idx="16">
                  <c:v>191.31864378949757</c:v>
                </c:pt>
                <c:pt idx="17">
                  <c:v>190.86037468878263</c:v>
                </c:pt>
                <c:pt idx="18">
                  <c:v>190.37517493148695</c:v>
                </c:pt>
                <c:pt idx="19">
                  <c:v>189.86319231415683</c:v>
                </c:pt>
                <c:pt idx="20">
                  <c:v>189.32458279165724</c:v>
                </c:pt>
                <c:pt idx="21">
                  <c:v>188.75951042966631</c:v>
                </c:pt>
                <c:pt idx="22">
                  <c:v>188.1681473546995</c:v>
                </c:pt>
                <c:pt idx="23">
                  <c:v>187.55067370167814</c:v>
                </c:pt>
                <c:pt idx="24">
                  <c:v>186.90727755905846</c:v>
                </c:pt>
                <c:pt idx="25">
                  <c:v>186.23815491153829</c:v>
                </c:pt>
                <c:pt idx="26">
                  <c:v>185.54350958035798</c:v>
                </c:pt>
                <c:pt idx="27">
                  <c:v>184.82355316121462</c:v>
                </c:pt>
                <c:pt idx="28">
                  <c:v>184.07850495980779</c:v>
                </c:pt>
                <c:pt idx="29">
                  <c:v>183.30859192503715</c:v>
                </c:pt>
                <c:pt idx="30">
                  <c:v>182.51404857987137</c:v>
                </c:pt>
                <c:pt idx="31">
                  <c:v>181.6951169499103</c:v>
                </c:pt>
                <c:pt idx="32">
                  <c:v>180.85204648966157</c:v>
                </c:pt>
                <c:pt idx="33">
                  <c:v>179.98509400655445</c:v>
                </c:pt>
                <c:pt idx="34">
                  <c:v>179.09452358271361</c:v>
                </c:pt>
                <c:pt idx="35">
                  <c:v>178.18060649451729</c:v>
                </c:pt>
                <c:pt idx="36">
                  <c:v>177.24362112996391</c:v>
                </c:pt>
                <c:pt idx="37">
                  <c:v>176.28385290387223</c:v>
                </c:pt>
                <c:pt idx="38">
                  <c:v>175.30159417094143</c:v>
                </c:pt>
                <c:pt idx="39">
                  <c:v>174.29714413669697</c:v>
                </c:pt>
                <c:pt idx="40">
                  <c:v>173.27080876634952</c:v>
                </c:pt>
                <c:pt idx="41">
                  <c:v>172.22290069159527</c:v>
                </c:pt>
                <c:pt idx="42">
                  <c:v>171.15373911538512</c:v>
                </c:pt>
                <c:pt idx="43">
                  <c:v>170.0636497146923</c:v>
                </c:pt>
                <c:pt idx="44">
                  <c:v>168.95296454130829</c:v>
                </c:pt>
                <c:pt idx="45">
                  <c:v>167.82202192069633</c:v>
                </c:pt>
                <c:pt idx="46">
                  <c:v>166.67116634893432</c:v>
                </c:pt>
                <c:pt idx="47">
                  <c:v>165.500748387778</c:v>
                </c:pt>
                <c:pt idx="48">
                  <c:v>164.31112455787644</c:v>
                </c:pt>
                <c:pt idx="49">
                  <c:v>163.10265723017241</c:v>
                </c:pt>
                <c:pt idx="50">
                  <c:v>161.87571451552057</c:v>
                </c:pt>
                <c:pt idx="51">
                  <c:v>160.63067015255749</c:v>
                </c:pt>
                <c:pt idx="52">
                  <c:v>159.36790339385712</c:v>
                </c:pt>
                <c:pt idx="53">
                  <c:v>158.08779889040687</c:v>
                </c:pt>
                <c:pt idx="54">
                  <c:v>156.79074657443914</c:v>
                </c:pt>
                <c:pt idx="55">
                  <c:v>155.47714154065423</c:v>
                </c:pt>
                <c:pt idx="56">
                  <c:v>154.14738392587054</c:v>
                </c:pt>
                <c:pt idx="57">
                  <c:v>152.80187878713926</c:v>
                </c:pt>
                <c:pt idx="58">
                  <c:v>151.44103597835979</c:v>
                </c:pt>
                <c:pt idx="59">
                  <c:v>150.0652700254345</c:v>
                </c:pt>
                <c:pt idx="60">
                  <c:v>148.67500000000001</c:v>
                </c:pt>
                <c:pt idx="61">
                  <c:v>147.27064939177387</c:v>
                </c:pt>
                <c:pt idx="62">
                  <c:v>145.85264597955563</c:v>
                </c:pt>
                <c:pt idx="63">
                  <c:v>144.42142170092112</c:v>
                </c:pt>
                <c:pt idx="64">
                  <c:v>142.9774125206502</c:v>
                </c:pt>
                <c:pt idx="65">
                  <c:v>141.52105829792765</c:v>
                </c:pt>
                <c:pt idx="66">
                  <c:v>140.05280265235774</c:v>
                </c:pt>
                <c:pt idx="67">
                  <c:v>138.57309282883335</c:v>
                </c:pt>
                <c:pt idx="68">
                  <c:v>137.08237956130108</c:v>
                </c:pt>
                <c:pt idx="69">
                  <c:v>135.58111693546303</c:v>
                </c:pt>
                <c:pt idx="70">
                  <c:v>134.0697622504581</c:v>
                </c:pt>
                <c:pt idx="71">
                  <c:v>132.54877587956415</c:v>
                </c:pt>
                <c:pt idx="72">
                  <c:v>131.01862112996389</c:v>
                </c:pt>
                <c:pt idx="73">
                  <c:v>129.47976410161701</c:v>
                </c:pt>
                <c:pt idx="74">
                  <c:v>127.93267354528157</c:v>
                </c:pt>
                <c:pt idx="75">
                  <c:v>126.37782071972805</c:v>
                </c:pt>
                <c:pt idx="76">
                  <c:v>124.81567924818928</c:v>
                </c:pt>
                <c:pt idx="77">
                  <c:v>123.24672497409031</c:v>
                </c:pt>
                <c:pt idx="78">
                  <c:v>121.67143581610186</c:v>
                </c:pt>
                <c:pt idx="79">
                  <c:v>120.09029162256158</c:v>
                </c:pt>
                <c:pt idx="80">
                  <c:v>118.50377402530772</c:v>
                </c:pt>
                <c:pt idx="81">
                  <c:v>116.91236629296935</c:v>
                </c:pt>
                <c:pt idx="82">
                  <c:v>115.31655318375806</c:v>
                </c:pt>
                <c:pt idx="83">
                  <c:v>113.71682079780589</c:v>
                </c:pt>
                <c:pt idx="84">
                  <c:v>112.11365642909456</c:v>
                </c:pt>
                <c:pt idx="85">
                  <c:v>110.507548417021</c:v>
                </c:pt>
                <c:pt idx="86">
                  <c:v>108.89898599764439</c:v>
                </c:pt>
                <c:pt idx="87">
                  <c:v>107.28845915466017</c:v>
                </c:pt>
                <c:pt idx="88">
                  <c:v>105.67645847014623</c:v>
                </c:pt>
                <c:pt idx="89">
                  <c:v>104.06347497512687</c:v>
                </c:pt>
                <c:pt idx="90">
                  <c:v>102.45</c:v>
                </c:pt>
                <c:pt idx="91">
                  <c:v>100.83652502487314</c:v>
                </c:pt>
                <c:pt idx="92">
                  <c:v>99.22354152985379</c:v>
                </c:pt>
                <c:pt idx="93">
                  <c:v>97.611540845339846</c:v>
                </c:pt>
                <c:pt idx="94">
                  <c:v>96.001014002355618</c:v>
                </c:pt>
                <c:pt idx="95">
                  <c:v>94.392451582978993</c:v>
                </c:pt>
                <c:pt idx="96">
                  <c:v>92.78634357090543</c:v>
                </c:pt>
                <c:pt idx="97">
                  <c:v>91.183179202194125</c:v>
                </c:pt>
                <c:pt idx="98">
                  <c:v>89.58344681624196</c:v>
                </c:pt>
                <c:pt idx="99">
                  <c:v>87.987633707030668</c:v>
                </c:pt>
                <c:pt idx="100">
                  <c:v>86.3962259746923</c:v>
                </c:pt>
                <c:pt idx="101">
                  <c:v>84.80970837743844</c:v>
                </c:pt>
                <c:pt idx="102">
                  <c:v>83.228564183898158</c:v>
                </c:pt>
                <c:pt idx="103">
                  <c:v>81.653275025909679</c:v>
                </c:pt>
                <c:pt idx="104">
                  <c:v>80.084320751810708</c:v>
                </c:pt>
                <c:pt idx="105">
                  <c:v>78.522179280271956</c:v>
                </c:pt>
                <c:pt idx="106">
                  <c:v>76.967326454718432</c:v>
                </c:pt>
                <c:pt idx="107">
                  <c:v>75.420235898382998</c:v>
                </c:pt>
                <c:pt idx="108">
                  <c:v>73.881378870036116</c:v>
                </c:pt>
                <c:pt idx="109">
                  <c:v>72.351224120435873</c:v>
                </c:pt>
                <c:pt idx="110">
                  <c:v>70.830237749541936</c:v>
                </c:pt>
                <c:pt idx="111">
                  <c:v>69.31888306453699</c:v>
                </c:pt>
                <c:pt idx="112">
                  <c:v>67.817620438698924</c:v>
                </c:pt>
                <c:pt idx="113">
                  <c:v>66.326907171166638</c:v>
                </c:pt>
                <c:pt idx="114">
                  <c:v>64.847197347642265</c:v>
                </c:pt>
                <c:pt idx="115">
                  <c:v>63.378941702072346</c:v>
                </c:pt>
                <c:pt idx="116">
                  <c:v>61.922587479349787</c:v>
                </c:pt>
                <c:pt idx="117">
                  <c:v>60.478578299078912</c:v>
                </c:pt>
                <c:pt idx="118">
                  <c:v>59.047354020444388</c:v>
                </c:pt>
                <c:pt idx="119">
                  <c:v>57.629350608226147</c:v>
                </c:pt>
                <c:pt idx="120">
                  <c:v>56.225000000000023</c:v>
                </c:pt>
                <c:pt idx="121">
                  <c:v>54.834729974565484</c:v>
                </c:pt>
                <c:pt idx="122">
                  <c:v>53.45896402164022</c:v>
                </c:pt>
                <c:pt idx="123">
                  <c:v>52.098121212860747</c:v>
                </c:pt>
                <c:pt idx="124">
                  <c:v>50.75261607412947</c:v>
                </c:pt>
                <c:pt idx="125">
                  <c:v>49.422858459345782</c:v>
                </c:pt>
                <c:pt idx="126">
                  <c:v>48.109253425560873</c:v>
                </c:pt>
                <c:pt idx="127">
                  <c:v>46.812201109593126</c:v>
                </c:pt>
                <c:pt idx="128">
                  <c:v>45.532096606142893</c:v>
                </c:pt>
                <c:pt idx="129">
                  <c:v>44.269329847442542</c:v>
                </c:pt>
                <c:pt idx="130">
                  <c:v>43.024285484479435</c:v>
                </c:pt>
                <c:pt idx="131">
                  <c:v>41.797342769827615</c:v>
                </c:pt>
                <c:pt idx="132">
                  <c:v>40.588875442123559</c:v>
                </c:pt>
                <c:pt idx="133">
                  <c:v>39.399251612222024</c:v>
                </c:pt>
                <c:pt idx="134">
                  <c:v>38.228833651065699</c:v>
                </c:pt>
                <c:pt idx="135">
                  <c:v>37.077978079303691</c:v>
                </c:pt>
                <c:pt idx="136">
                  <c:v>35.947035458691701</c:v>
                </c:pt>
                <c:pt idx="137">
                  <c:v>34.836350285307688</c:v>
                </c:pt>
                <c:pt idx="138">
                  <c:v>33.746260884614927</c:v>
                </c:pt>
                <c:pt idx="139">
                  <c:v>32.677099308404735</c:v>
                </c:pt>
                <c:pt idx="140">
                  <c:v>31.629191233650488</c:v>
                </c:pt>
                <c:pt idx="141">
                  <c:v>30.602855863303034</c:v>
                </c:pt>
                <c:pt idx="142">
                  <c:v>29.598405829058564</c:v>
                </c:pt>
                <c:pt idx="143">
                  <c:v>28.616147096127762</c:v>
                </c:pt>
                <c:pt idx="144">
                  <c:v>27.656378870036121</c:v>
                </c:pt>
                <c:pt idx="145">
                  <c:v>26.719393505482699</c:v>
                </c:pt>
                <c:pt idx="146">
                  <c:v>25.8054764172864</c:v>
                </c:pt>
                <c:pt idx="147">
                  <c:v>24.914905993445558</c:v>
                </c:pt>
                <c:pt idx="148">
                  <c:v>24.047953510338417</c:v>
                </c:pt>
                <c:pt idx="149">
                  <c:v>23.20488305008972</c:v>
                </c:pt>
                <c:pt idx="150">
                  <c:v>22.385951420128649</c:v>
                </c:pt>
                <c:pt idx="151">
                  <c:v>21.591408074962871</c:v>
                </c:pt>
                <c:pt idx="152">
                  <c:v>20.821495040192204</c:v>
                </c:pt>
                <c:pt idx="153">
                  <c:v>20.076446838785401</c:v>
                </c:pt>
                <c:pt idx="154">
                  <c:v>19.356490419642014</c:v>
                </c:pt>
                <c:pt idx="155">
                  <c:v>18.661845088461718</c:v>
                </c:pt>
                <c:pt idx="156">
                  <c:v>17.992722440941563</c:v>
                </c:pt>
                <c:pt idx="157">
                  <c:v>17.349326298321884</c:v>
                </c:pt>
                <c:pt idx="158">
                  <c:v>16.731852645300506</c:v>
                </c:pt>
                <c:pt idx="159">
                  <c:v>16.140489570333699</c:v>
                </c:pt>
                <c:pt idx="160">
                  <c:v>15.57541720834277</c:v>
                </c:pt>
                <c:pt idx="161">
                  <c:v>15.036807685843158</c:v>
                </c:pt>
                <c:pt idx="162">
                  <c:v>14.524825068513053</c:v>
                </c:pt>
                <c:pt idx="163">
                  <c:v>14.039625311217364</c:v>
                </c:pt>
                <c:pt idx="164">
                  <c:v>13.58135621050242</c:v>
                </c:pt>
                <c:pt idx="165">
                  <c:v>13.150157359575644</c:v>
                </c:pt>
                <c:pt idx="166">
                  <c:v>12.746160105784128</c:v>
                </c:pt>
                <c:pt idx="167">
                  <c:v>12.369487510605012</c:v>
                </c:pt>
                <c:pt idx="168">
                  <c:v>12.020254312159665</c:v>
                </c:pt>
                <c:pt idx="169">
                  <c:v>11.698566890263464</c:v>
                </c:pt>
                <c:pt idx="170">
                  <c:v>11.404523234021369</c:v>
                </c:pt>
                <c:pt idx="171">
                  <c:v>11.138212911979522</c:v>
                </c:pt>
                <c:pt idx="172">
                  <c:v>10.899717044841822</c:v>
                </c:pt>
                <c:pt idx="173">
                  <c:v>10.689108280759783</c:v>
                </c:pt>
                <c:pt idx="174">
                  <c:v>10.506450773203127</c:v>
                </c:pt>
                <c:pt idx="175">
                  <c:v>10.351800161418126</c:v>
                </c:pt>
                <c:pt idx="176">
                  <c:v>10.225203553479247</c:v>
                </c:pt>
                <c:pt idx="177">
                  <c:v>10.126699511939648</c:v>
                </c:pt>
                <c:pt idx="178">
                  <c:v>10.056318042084598</c:v>
                </c:pt>
                <c:pt idx="179">
                  <c:v>10.014080582791621</c:v>
                </c:pt>
                <c:pt idx="180">
                  <c:v>10</c:v>
                </c:pt>
              </c:numCache>
            </c:numRef>
          </c:xVal>
          <c:yVal>
            <c:numRef>
              <c:f>Intact!$T$3:$T$183</c:f>
              <c:numCache>
                <c:formatCode>General</c:formatCode>
                <c:ptCount val="181"/>
                <c:pt idx="0">
                  <c:v>0</c:v>
                </c:pt>
                <c:pt idx="1">
                  <c:v>1.6134749751268607</c:v>
                </c:pt>
                <c:pt idx="2">
                  <c:v>3.2264584701462149</c:v>
                </c:pt>
                <c:pt idx="3">
                  <c:v>4.8384591546601579</c:v>
                </c:pt>
                <c:pt idx="4">
                  <c:v>6.4489859976443844</c:v>
                </c:pt>
                <c:pt idx="5">
                  <c:v>8.0575484170209979</c:v>
                </c:pt>
                <c:pt idx="6">
                  <c:v>9.6636564290945639</c:v>
                </c:pt>
                <c:pt idx="7">
                  <c:v>11.266820797805885</c:v>
                </c:pt>
                <c:pt idx="8">
                  <c:v>12.86655318375805</c:v>
                </c:pt>
                <c:pt idx="9">
                  <c:v>14.462366292969344</c:v>
                </c:pt>
                <c:pt idx="10">
                  <c:v>16.05377402530771</c:v>
                </c:pt>
                <c:pt idx="11">
                  <c:v>17.640291622561566</c:v>
                </c:pt>
                <c:pt idx="12">
                  <c:v>19.221435816101852</c:v>
                </c:pt>
                <c:pt idx="13">
                  <c:v>20.796724974090321</c:v>
                </c:pt>
                <c:pt idx="14">
                  <c:v>22.365679248189281</c:v>
                </c:pt>
                <c:pt idx="15">
                  <c:v>23.927820719728043</c:v>
                </c:pt>
                <c:pt idx="16">
                  <c:v>25.482673545281575</c:v>
                </c:pt>
                <c:pt idx="17">
                  <c:v>27.029764101617015</c:v>
                </c:pt>
                <c:pt idx="18">
                  <c:v>28.568621129963887</c:v>
                </c:pt>
                <c:pt idx="19">
                  <c:v>30.098775879564137</c:v>
                </c:pt>
                <c:pt idx="20">
                  <c:v>31.619762250458074</c:v>
                </c:pt>
                <c:pt idx="21">
                  <c:v>33.131116935463012</c:v>
                </c:pt>
                <c:pt idx="22">
                  <c:v>34.632379561301065</c:v>
                </c:pt>
                <c:pt idx="23">
                  <c:v>36.123092828833364</c:v>
                </c:pt>
                <c:pt idx="24">
                  <c:v>37.602802652357731</c:v>
                </c:pt>
                <c:pt idx="25">
                  <c:v>39.071058297927664</c:v>
                </c:pt>
                <c:pt idx="26">
                  <c:v>40.527412520650209</c:v>
                </c:pt>
                <c:pt idx="27">
                  <c:v>41.971421700921098</c:v>
                </c:pt>
                <c:pt idx="28">
                  <c:v>43.402645979555608</c:v>
                </c:pt>
                <c:pt idx="29">
                  <c:v>44.820649391773863</c:v>
                </c:pt>
                <c:pt idx="30">
                  <c:v>46.224999999999994</c:v>
                </c:pt>
                <c:pt idx="31">
                  <c:v>47.615270025434505</c:v>
                </c:pt>
                <c:pt idx="32">
                  <c:v>48.991035978359797</c:v>
                </c:pt>
                <c:pt idx="33">
                  <c:v>50.351878787139256</c:v>
                </c:pt>
                <c:pt idx="34">
                  <c:v>51.697383925870554</c:v>
                </c:pt>
                <c:pt idx="35">
                  <c:v>53.027141540654206</c:v>
                </c:pt>
                <c:pt idx="36">
                  <c:v>54.340746574439144</c:v>
                </c:pt>
                <c:pt idx="37">
                  <c:v>55.637798890406863</c:v>
                </c:pt>
                <c:pt idx="38">
                  <c:v>56.91790339385711</c:v>
                </c:pt>
                <c:pt idx="39">
                  <c:v>58.180670152557468</c:v>
                </c:pt>
                <c:pt idx="40">
                  <c:v>59.425714515520554</c:v>
                </c:pt>
                <c:pt idx="41">
                  <c:v>60.652657230172402</c:v>
                </c:pt>
                <c:pt idx="42">
                  <c:v>61.861124557876444</c:v>
                </c:pt>
                <c:pt idx="43">
                  <c:v>63.050748387777986</c:v>
                </c:pt>
                <c:pt idx="44">
                  <c:v>64.221166348934304</c:v>
                </c:pt>
                <c:pt idx="45">
                  <c:v>65.372021920696312</c:v>
                </c:pt>
                <c:pt idx="46">
                  <c:v>66.502964541308287</c:v>
                </c:pt>
                <c:pt idx="47">
                  <c:v>67.613649714692315</c:v>
                </c:pt>
                <c:pt idx="48">
                  <c:v>68.703739115385105</c:v>
                </c:pt>
                <c:pt idx="49">
                  <c:v>69.772900691595268</c:v>
                </c:pt>
                <c:pt idx="50">
                  <c:v>70.820808766349515</c:v>
                </c:pt>
                <c:pt idx="51">
                  <c:v>71.847144136696969</c:v>
                </c:pt>
                <c:pt idx="52">
                  <c:v>72.851594170941453</c:v>
                </c:pt>
                <c:pt idx="53">
                  <c:v>73.833852903872227</c:v>
                </c:pt>
                <c:pt idx="54">
                  <c:v>74.793621129963896</c:v>
                </c:pt>
                <c:pt idx="55">
                  <c:v>75.730606494517289</c:v>
                </c:pt>
                <c:pt idx="56">
                  <c:v>76.644523582713617</c:v>
                </c:pt>
                <c:pt idx="57">
                  <c:v>77.535094006554459</c:v>
                </c:pt>
                <c:pt idx="58">
                  <c:v>78.402046489661586</c:v>
                </c:pt>
                <c:pt idx="59">
                  <c:v>79.245116949910283</c:v>
                </c:pt>
                <c:pt idx="60">
                  <c:v>80.064048579871354</c:v>
                </c:pt>
                <c:pt idx="61">
                  <c:v>80.858591925037132</c:v>
                </c:pt>
                <c:pt idx="62">
                  <c:v>81.628504959807799</c:v>
                </c:pt>
                <c:pt idx="63">
                  <c:v>82.373553161214602</c:v>
                </c:pt>
                <c:pt idx="64">
                  <c:v>83.093509580357988</c:v>
                </c:pt>
                <c:pt idx="65">
                  <c:v>83.788154911538285</c:v>
                </c:pt>
                <c:pt idx="66">
                  <c:v>84.457277559058454</c:v>
                </c:pt>
                <c:pt idx="67">
                  <c:v>85.100673701678119</c:v>
                </c:pt>
                <c:pt idx="68">
                  <c:v>85.718147354699497</c:v>
                </c:pt>
                <c:pt idx="69">
                  <c:v>86.309510429666304</c:v>
                </c:pt>
                <c:pt idx="70">
                  <c:v>86.874582791657232</c:v>
                </c:pt>
                <c:pt idx="71">
                  <c:v>87.413192314156831</c:v>
                </c:pt>
                <c:pt idx="72">
                  <c:v>87.92517493148695</c:v>
                </c:pt>
                <c:pt idx="73">
                  <c:v>88.410374688782625</c:v>
                </c:pt>
                <c:pt idx="74">
                  <c:v>88.868643789497582</c:v>
                </c:pt>
                <c:pt idx="75">
                  <c:v>89.299842640424373</c:v>
                </c:pt>
                <c:pt idx="76">
                  <c:v>89.703839894215875</c:v>
                </c:pt>
                <c:pt idx="77">
                  <c:v>90.080512489395005</c:v>
                </c:pt>
                <c:pt idx="78">
                  <c:v>90.429745687840324</c:v>
                </c:pt>
                <c:pt idx="79">
                  <c:v>90.751433109736539</c:v>
                </c:pt>
                <c:pt idx="80">
                  <c:v>91.045476765978634</c:v>
                </c:pt>
                <c:pt idx="81">
                  <c:v>91.311787088020495</c:v>
                </c:pt>
                <c:pt idx="82">
                  <c:v>91.550282955158181</c:v>
                </c:pt>
                <c:pt idx="83">
                  <c:v>91.76089171924022</c:v>
                </c:pt>
                <c:pt idx="84">
                  <c:v>91.943549226796875</c:v>
                </c:pt>
                <c:pt idx="85">
                  <c:v>92.098199838581877</c:v>
                </c:pt>
                <c:pt idx="86">
                  <c:v>92.224796446520756</c:v>
                </c:pt>
                <c:pt idx="87">
                  <c:v>92.323300488060354</c:v>
                </c:pt>
                <c:pt idx="88">
                  <c:v>92.393681957915405</c:v>
                </c:pt>
                <c:pt idx="89">
                  <c:v>92.435919417208382</c:v>
                </c:pt>
                <c:pt idx="90">
                  <c:v>92.45</c:v>
                </c:pt>
                <c:pt idx="91">
                  <c:v>92.435919417208382</c:v>
                </c:pt>
                <c:pt idx="92">
                  <c:v>92.393681957915405</c:v>
                </c:pt>
                <c:pt idx="93">
                  <c:v>92.323300488060354</c:v>
                </c:pt>
                <c:pt idx="94">
                  <c:v>92.224796446520756</c:v>
                </c:pt>
                <c:pt idx="95">
                  <c:v>92.098199838581877</c:v>
                </c:pt>
                <c:pt idx="96">
                  <c:v>91.943549226796875</c:v>
                </c:pt>
                <c:pt idx="97">
                  <c:v>91.760891719240234</c:v>
                </c:pt>
                <c:pt idx="98">
                  <c:v>91.550282955158181</c:v>
                </c:pt>
                <c:pt idx="99">
                  <c:v>91.311787088020495</c:v>
                </c:pt>
                <c:pt idx="100">
                  <c:v>91.045476765978634</c:v>
                </c:pt>
                <c:pt idx="101">
                  <c:v>90.751433109736539</c:v>
                </c:pt>
                <c:pt idx="102">
                  <c:v>90.429745687840338</c:v>
                </c:pt>
                <c:pt idx="103">
                  <c:v>90.080512489395005</c:v>
                </c:pt>
                <c:pt idx="104">
                  <c:v>89.703839894215875</c:v>
                </c:pt>
                <c:pt idx="105">
                  <c:v>89.299842640424373</c:v>
                </c:pt>
                <c:pt idx="106">
                  <c:v>88.868643789497582</c:v>
                </c:pt>
                <c:pt idx="107">
                  <c:v>88.410374688782639</c:v>
                </c:pt>
                <c:pt idx="108">
                  <c:v>87.92517493148695</c:v>
                </c:pt>
                <c:pt idx="109">
                  <c:v>87.413192314156845</c:v>
                </c:pt>
                <c:pt idx="110">
                  <c:v>86.874582791657232</c:v>
                </c:pt>
                <c:pt idx="111">
                  <c:v>86.309510429666304</c:v>
                </c:pt>
                <c:pt idx="112">
                  <c:v>85.718147354699497</c:v>
                </c:pt>
                <c:pt idx="113">
                  <c:v>85.100673701678105</c:v>
                </c:pt>
                <c:pt idx="114">
                  <c:v>84.457277559058454</c:v>
                </c:pt>
                <c:pt idx="115">
                  <c:v>83.7881549115383</c:v>
                </c:pt>
                <c:pt idx="116">
                  <c:v>83.093509580357988</c:v>
                </c:pt>
                <c:pt idx="117">
                  <c:v>82.373553161214616</c:v>
                </c:pt>
                <c:pt idx="118">
                  <c:v>81.628504959807799</c:v>
                </c:pt>
                <c:pt idx="119">
                  <c:v>80.858591925037146</c:v>
                </c:pt>
                <c:pt idx="120">
                  <c:v>80.064048579871354</c:v>
                </c:pt>
                <c:pt idx="121">
                  <c:v>79.245116949910283</c:v>
                </c:pt>
                <c:pt idx="122">
                  <c:v>78.402046489661586</c:v>
                </c:pt>
                <c:pt idx="123">
                  <c:v>77.535094006554445</c:v>
                </c:pt>
                <c:pt idx="124">
                  <c:v>76.644523582713617</c:v>
                </c:pt>
                <c:pt idx="125">
                  <c:v>75.730606494517289</c:v>
                </c:pt>
                <c:pt idx="126">
                  <c:v>74.793621129963896</c:v>
                </c:pt>
                <c:pt idx="127">
                  <c:v>73.833852903872213</c:v>
                </c:pt>
                <c:pt idx="128">
                  <c:v>72.851594170941453</c:v>
                </c:pt>
                <c:pt idx="129">
                  <c:v>71.847144136696969</c:v>
                </c:pt>
                <c:pt idx="130">
                  <c:v>70.820808766349515</c:v>
                </c:pt>
                <c:pt idx="131">
                  <c:v>69.772900691595282</c:v>
                </c:pt>
                <c:pt idx="132">
                  <c:v>68.703739115385105</c:v>
                </c:pt>
                <c:pt idx="133">
                  <c:v>67.613649714692315</c:v>
                </c:pt>
                <c:pt idx="134">
                  <c:v>66.502964541308287</c:v>
                </c:pt>
                <c:pt idx="135">
                  <c:v>65.372021920696326</c:v>
                </c:pt>
                <c:pt idx="136">
                  <c:v>64.22116634893429</c:v>
                </c:pt>
                <c:pt idx="137">
                  <c:v>63.050748387777993</c:v>
                </c:pt>
                <c:pt idx="138">
                  <c:v>61.861124557876458</c:v>
                </c:pt>
                <c:pt idx="139">
                  <c:v>60.652657230172402</c:v>
                </c:pt>
                <c:pt idx="140">
                  <c:v>59.425714515520575</c:v>
                </c:pt>
                <c:pt idx="141">
                  <c:v>58.180670152557468</c:v>
                </c:pt>
                <c:pt idx="142">
                  <c:v>56.917903393857124</c:v>
                </c:pt>
                <c:pt idx="143">
                  <c:v>55.637798890406856</c:v>
                </c:pt>
                <c:pt idx="144">
                  <c:v>54.340746574439152</c:v>
                </c:pt>
                <c:pt idx="145">
                  <c:v>53.027141540654199</c:v>
                </c:pt>
                <c:pt idx="146">
                  <c:v>51.697383925870554</c:v>
                </c:pt>
                <c:pt idx="147">
                  <c:v>50.351878787139277</c:v>
                </c:pt>
                <c:pt idx="148">
                  <c:v>48.991035978359797</c:v>
                </c:pt>
                <c:pt idx="149">
                  <c:v>47.615270025434526</c:v>
                </c:pt>
                <c:pt idx="150">
                  <c:v>46.224999999999994</c:v>
                </c:pt>
                <c:pt idx="151">
                  <c:v>44.82064939177387</c:v>
                </c:pt>
                <c:pt idx="152">
                  <c:v>43.402645979555594</c:v>
                </c:pt>
                <c:pt idx="153">
                  <c:v>41.971421700921105</c:v>
                </c:pt>
                <c:pt idx="154">
                  <c:v>40.527412520650195</c:v>
                </c:pt>
                <c:pt idx="155">
                  <c:v>39.071058297927671</c:v>
                </c:pt>
                <c:pt idx="156">
                  <c:v>37.602802652357752</c:v>
                </c:pt>
                <c:pt idx="157">
                  <c:v>36.123092828833364</c:v>
                </c:pt>
                <c:pt idx="158">
                  <c:v>34.632379561301086</c:v>
                </c:pt>
                <c:pt idx="159">
                  <c:v>33.131116935463005</c:v>
                </c:pt>
                <c:pt idx="160">
                  <c:v>31.619762250458088</c:v>
                </c:pt>
                <c:pt idx="161">
                  <c:v>30.098775879564126</c:v>
                </c:pt>
                <c:pt idx="162">
                  <c:v>28.568621129963898</c:v>
                </c:pt>
                <c:pt idx="163">
                  <c:v>27.029764101617001</c:v>
                </c:pt>
                <c:pt idx="164">
                  <c:v>25.482673545281578</c:v>
                </c:pt>
                <c:pt idx="165">
                  <c:v>23.927820719728068</c:v>
                </c:pt>
                <c:pt idx="166">
                  <c:v>22.365679248189281</c:v>
                </c:pt>
                <c:pt idx="167">
                  <c:v>20.796724974090338</c:v>
                </c:pt>
                <c:pt idx="168">
                  <c:v>19.221435816101849</c:v>
                </c:pt>
                <c:pt idx="169">
                  <c:v>17.640291622561584</c:v>
                </c:pt>
                <c:pt idx="170">
                  <c:v>16.053774025307703</c:v>
                </c:pt>
                <c:pt idx="171">
                  <c:v>14.462366292969355</c:v>
                </c:pt>
                <c:pt idx="172">
                  <c:v>12.86655318375804</c:v>
                </c:pt>
                <c:pt idx="173">
                  <c:v>11.266820797805892</c:v>
                </c:pt>
                <c:pt idx="174">
                  <c:v>9.6636564290945888</c:v>
                </c:pt>
                <c:pt idx="175">
                  <c:v>8.0575484170209997</c:v>
                </c:pt>
                <c:pt idx="176">
                  <c:v>6.4489859976444048</c:v>
                </c:pt>
                <c:pt idx="177">
                  <c:v>4.8384591546601552</c:v>
                </c:pt>
                <c:pt idx="178">
                  <c:v>3.2264584701462309</c:v>
                </c:pt>
                <c:pt idx="179">
                  <c:v>1.613474975126854</c:v>
                </c:pt>
                <c:pt idx="180">
                  <c:v>1.1326497465630192E-14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5B1-5441-AA37-6070F2BB4E14}"/>
            </c:ext>
          </c:extLst>
        </c:ser>
        <c:ser>
          <c:idx val="4"/>
          <c:order val="4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Intact!$Y$3:$Y$183</c:f>
              <c:numCache>
                <c:formatCode>General</c:formatCode>
                <c:ptCount val="18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</c:numCache>
            </c:numRef>
          </c:xVal>
          <c:yVal>
            <c:numRef>
              <c:f>Intact!$X$3:$X$183</c:f>
              <c:numCache>
                <c:formatCode>General</c:formatCode>
                <c:ptCount val="18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5B1-5441-AA37-6070F2BB4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1305696"/>
        <c:axId val="1118326752"/>
      </c:scatterChart>
      <c:valAx>
        <c:axId val="1011305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Effective normal stress (MPa)</a:t>
                </a:r>
              </a:p>
            </c:rich>
          </c:tx>
          <c:layout>
            <c:manualLayout>
              <c:xMode val="edge"/>
              <c:yMode val="edge"/>
              <c:x val="0.31908304387732905"/>
              <c:y val="0.88262354298421608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118326752"/>
        <c:crosses val="autoZero"/>
        <c:crossBetween val="midCat"/>
      </c:valAx>
      <c:valAx>
        <c:axId val="1118326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 shear stress (MPa)</a:t>
                </a:r>
              </a:p>
            </c:rich>
          </c:tx>
          <c:layout>
            <c:manualLayout>
              <c:xMode val="edge"/>
              <c:yMode val="edge"/>
              <c:x val="1.1144681684513495E-2"/>
              <c:y val="0.250496533983952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011305696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8"/>
              <c:spPr>
                <a:solidFill>
                  <a:schemeClr val="bg1">
                    <a:lumMod val="50000"/>
                  </a:schemeClr>
                </a:solidFill>
                <a:ln w="9525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D02B-BA44-B38D-65805562DDA5}"/>
              </c:ext>
            </c:extLst>
          </c:dPt>
          <c:dPt>
            <c:idx val="1"/>
            <c:marker>
              <c:symbol val="circle"/>
              <c:size val="8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D02B-BA44-B38D-65805562DDA5}"/>
              </c:ext>
            </c:extLst>
          </c:dPt>
          <c:dPt>
            <c:idx val="2"/>
            <c:marker>
              <c:symbol val="circle"/>
              <c:size val="8"/>
              <c:spPr>
                <a:solidFill>
                  <a:srgbClr val="7030A0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D02B-BA44-B38D-65805562DDA5}"/>
              </c:ext>
            </c:extLst>
          </c:dPt>
          <c:dPt>
            <c:idx val="3"/>
            <c:marker>
              <c:symbol val="circle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D02B-BA44-B38D-65805562DDA5}"/>
              </c:ext>
            </c:extLst>
          </c:dPt>
          <c:trendline>
            <c:spPr>
              <a:ln w="15875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2699786836037762E-3"/>
                  <c:y val="0.4285605314960629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Intact!$D$37:$D$41</c:f>
              <c:numCache>
                <c:formatCode>General</c:formatCode>
                <c:ptCount val="5"/>
                <c:pt idx="0">
                  <c:v>41.05</c:v>
                </c:pt>
                <c:pt idx="1">
                  <c:v>73</c:v>
                </c:pt>
                <c:pt idx="2">
                  <c:v>102.45</c:v>
                </c:pt>
                <c:pt idx="3">
                  <c:v>165.35</c:v>
                </c:pt>
                <c:pt idx="4">
                  <c:v>#N/A</c:v>
                </c:pt>
              </c:numCache>
            </c:numRef>
          </c:xVal>
          <c:yVal>
            <c:numRef>
              <c:f>Intact!$E$37:$E$41</c:f>
              <c:numCache>
                <c:formatCode>General</c:formatCode>
                <c:ptCount val="5"/>
                <c:pt idx="0">
                  <c:v>40.049999999999997</c:v>
                </c:pt>
                <c:pt idx="1">
                  <c:v>68</c:v>
                </c:pt>
                <c:pt idx="2">
                  <c:v>92.45</c:v>
                </c:pt>
                <c:pt idx="3">
                  <c:v>135.35</c:v>
                </c:pt>
                <c:pt idx="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02B-BA44-B38D-65805562D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7958159"/>
        <c:axId val="767959807"/>
      </c:scatterChart>
      <c:valAx>
        <c:axId val="7679581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effective normal stress (MPa)</a:t>
                </a:r>
                <a:endParaRPr lang="en-AT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7959807"/>
        <c:crosses val="autoZero"/>
        <c:crossBetween val="midCat"/>
      </c:valAx>
      <c:valAx>
        <c:axId val="767959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 maximum shear stress (MPa)</a:t>
                </a:r>
                <a:endParaRPr lang="en-AT"/>
              </a:p>
            </c:rich>
          </c:tx>
          <c:layout>
            <c:manualLayout>
              <c:xMode val="edge"/>
              <c:yMode val="edge"/>
              <c:x val="1.3259668508287293E-2"/>
              <c:y val="0.100382320374015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79581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 sz="1400">
          <a:solidFill>
            <a:schemeClr val="tx1"/>
          </a:solidFill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101600</xdr:colOff>
      <xdr:row>4</xdr:row>
      <xdr:rowOff>63500</xdr:rowOff>
    </xdr:from>
    <xdr:to>
      <xdr:col>8</xdr:col>
      <xdr:colOff>508000</xdr:colOff>
      <xdr:row>10</xdr:row>
      <xdr:rowOff>152400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CFB5EB3-0767-4847-92A4-063A7ADCCCD0}"/>
            </a:ext>
          </a:extLst>
        </xdr:cNvPr>
        <xdr:cNvSpPr txBox="1"/>
      </xdr:nvSpPr>
      <xdr:spPr>
        <a:xfrm>
          <a:off x="101600" y="876300"/>
          <a:ext cx="7010400" cy="1308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This supplementary file appears alongside the article:</a:t>
          </a:r>
        </a:p>
        <a:p>
          <a:endParaRPr lang="en-US" sz="1200"/>
        </a:p>
        <a:p>
          <a:r>
            <a:rPr lang="en-US" sz="1200" baseline="0"/>
            <a:t>Villeneuve, M. and Heap, M. J. (2021) "</a:t>
          </a:r>
          <a:r>
            <a:rPr lang="en-US" sz="1200"/>
            <a:t>Calculating the cohesion and internal friction angle of volcanic rocks and rock masses", </a:t>
          </a:r>
          <a:r>
            <a:rPr lang="en-US" sz="1200" i="1"/>
            <a:t>Volcanica</a:t>
          </a:r>
          <a:r>
            <a:rPr lang="en-US" sz="1200"/>
            <a:t>, 4(2),</a:t>
          </a:r>
          <a:r>
            <a:rPr lang="en-US" sz="1200" baseline="0"/>
            <a:t> pp. 279-293. doi: https://doi.org/10.30909/vol.04.02.279293.</a:t>
          </a:r>
        </a:p>
        <a:p>
          <a:endParaRPr lang="en-US" sz="1200" baseline="0"/>
        </a:p>
        <a:p>
          <a:r>
            <a:rPr lang="en-US" sz="1200" baseline="0"/>
            <a:t>Villeneuve and Heap [2021] should be cited if these tools are used independently of the original article.</a:t>
          </a:r>
          <a:endParaRPr lang="en-US" sz="1200"/>
        </a:p>
      </xdr:txBody>
    </xdr:sp>
    <xdr:clientData/>
  </xdr:twoCellAnchor>
  <xdr:twoCellAnchor editAs="oneCell">
    <xdr:from>
      <xdr:col>0</xdr:col>
      <xdr:colOff>88900</xdr:colOff>
      <xdr:row>0</xdr:row>
      <xdr:rowOff>63500</xdr:rowOff>
    </xdr:from>
    <xdr:to>
      <xdr:col>12</xdr:col>
      <xdr:colOff>241300</xdr:colOff>
      <xdr:row>4</xdr:row>
      <xdr:rowOff>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B59A46-4EDD-9E42-96F3-D751FA1C9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00" y="63500"/>
          <a:ext cx="10058400" cy="7616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91535</xdr:colOff>
      <xdr:row>0</xdr:row>
      <xdr:rowOff>0</xdr:rowOff>
    </xdr:from>
    <xdr:to>
      <xdr:col>9</xdr:col>
      <xdr:colOff>320997</xdr:colOff>
      <xdr:row>16</xdr:row>
      <xdr:rowOff>106065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D2721E-CE23-1E43-9CDF-1DCACD3DA2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76200</xdr:colOff>
      <xdr:row>16</xdr:row>
      <xdr:rowOff>76200</xdr:rowOff>
    </xdr:from>
    <xdr:to>
      <xdr:col>9</xdr:col>
      <xdr:colOff>323850</xdr:colOff>
      <xdr:row>32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16436C-38E0-A548-826F-89495145E5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E4F21-D2CB-464F-B329-9F1A950E49D2}">
  <dimension ref="A1"/>
  <sheetViews>
    <sheetView tabSelected="1" workbookViewId="0">
      <selection activeCell="I26" sqref="I26"/>
    </sheetView>
  </sheetViews>
  <sheetFormatPr baseColWidth="10" defaultRowHeight="16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67668-39AF-3748-B519-63CF351E8678}">
  <dimension ref="A1:Y183"/>
  <sheetViews>
    <sheetView workbookViewId="0">
      <selection activeCell="A30" sqref="A30"/>
    </sheetView>
  </sheetViews>
  <sheetFormatPr baseColWidth="10" defaultRowHeight="16"/>
  <cols>
    <col min="1" max="1" width="14.33203125" customWidth="1"/>
    <col min="3" max="3" width="13" bestFit="1" customWidth="1"/>
    <col min="4" max="4" width="14.1640625" customWidth="1"/>
    <col min="5" max="5" width="14.6640625" bestFit="1" customWidth="1"/>
    <col min="12" max="12" width="13" bestFit="1" customWidth="1"/>
    <col min="22" max="25" width="10.83203125" style="2"/>
  </cols>
  <sheetData>
    <row r="1" spans="1:25">
      <c r="A1" t="s">
        <v>40</v>
      </c>
      <c r="K1" t="s">
        <v>43</v>
      </c>
    </row>
    <row r="2" spans="1:25">
      <c r="N2" t="s">
        <v>0</v>
      </c>
      <c r="O2" t="s">
        <v>1</v>
      </c>
      <c r="P2" t="s">
        <v>5</v>
      </c>
      <c r="Q2" t="s">
        <v>6</v>
      </c>
      <c r="R2" t="s">
        <v>7</v>
      </c>
      <c r="S2" t="s">
        <v>8</v>
      </c>
      <c r="T2" t="s">
        <v>9</v>
      </c>
      <c r="U2" t="s">
        <v>10</v>
      </c>
      <c r="V2" s="2" t="s">
        <v>11</v>
      </c>
      <c r="W2" s="2" t="s">
        <v>12</v>
      </c>
      <c r="X2" s="2" t="s">
        <v>13</v>
      </c>
      <c r="Y2" s="2" t="s">
        <v>14</v>
      </c>
    </row>
    <row r="3" spans="1:25" ht="18">
      <c r="A3" s="3" t="s">
        <v>35</v>
      </c>
      <c r="B3" s="3" t="s">
        <v>36</v>
      </c>
      <c r="K3" t="s">
        <v>4</v>
      </c>
      <c r="L3" s="6">
        <f>IF(A4&lt;&gt;"",(B4+A4)/2,"")</f>
        <v>41.05</v>
      </c>
      <c r="N3" s="6">
        <v>0</v>
      </c>
      <c r="O3" s="6">
        <f>N3*(PI()/180)</f>
        <v>0</v>
      </c>
      <c r="P3" s="6">
        <f t="shared" ref="P3:P34" si="0">(SIN(O3)*$L$5)+$L$4</f>
        <v>0</v>
      </c>
      <c r="Q3" s="6">
        <f t="shared" ref="Q3:Q34" si="1">(COS(O3)*$L$5)+$L$3</f>
        <v>81.099999999999994</v>
      </c>
      <c r="R3" s="6">
        <f t="shared" ref="R3:R34" si="2">(SIN(O3)*$L$9)+$L$8</f>
        <v>0</v>
      </c>
      <c r="S3" s="6">
        <f t="shared" ref="S3:S34" si="3">(COS(O3)*$L$9)+$L$7</f>
        <v>141</v>
      </c>
      <c r="T3" s="6">
        <f t="shared" ref="T3:T34" si="4">(SIN(O3)*$L$13)+$L$12</f>
        <v>0</v>
      </c>
      <c r="U3" s="6">
        <f t="shared" ref="U3:U34" si="5">(COS(O3)*$L$13)+$L$11</f>
        <v>194.9</v>
      </c>
      <c r="V3" s="7">
        <f t="shared" ref="V3:V34" si="6">(SIN(O3)*$L$17)+$L$16</f>
        <v>0</v>
      </c>
      <c r="W3" s="7">
        <f t="shared" ref="W3:W34" si="7">(COS(O3)*$L$17)+$L$15</f>
        <v>300.7</v>
      </c>
      <c r="X3" s="7" t="e">
        <f t="shared" ref="X3:X34" si="8">(SIN(O3)*$L$21)+$L$20</f>
        <v>#VALUE!</v>
      </c>
      <c r="Y3" s="7" t="e">
        <f t="shared" ref="Y3:Y34" si="9">(COS(O3)*$L$21)+$L$19</f>
        <v>#VALUE!</v>
      </c>
    </row>
    <row r="4" spans="1:25">
      <c r="A4" s="22">
        <v>1</v>
      </c>
      <c r="B4" s="22">
        <v>81.099999999999994</v>
      </c>
      <c r="K4" t="s">
        <v>2</v>
      </c>
      <c r="L4" s="6">
        <v>0</v>
      </c>
      <c r="N4" s="6">
        <f>N3+1</f>
        <v>1</v>
      </c>
      <c r="O4" s="6">
        <f t="shared" ref="O4:O67" si="10">N4*(PI()/180)</f>
        <v>1.7453292519943295E-2</v>
      </c>
      <c r="P4" s="6">
        <f t="shared" si="0"/>
        <v>0.6989688778132046</v>
      </c>
      <c r="Q4" s="6">
        <f t="shared" si="1"/>
        <v>81.093900191013461</v>
      </c>
      <c r="R4" s="6">
        <f t="shared" si="2"/>
        <v>1.1867636377352788</v>
      </c>
      <c r="S4" s="6">
        <f t="shared" si="3"/>
        <v>140.98964327063459</v>
      </c>
      <c r="T4" s="6">
        <f t="shared" si="4"/>
        <v>1.6134749751268607</v>
      </c>
      <c r="U4" s="6">
        <f t="shared" si="5"/>
        <v>194.88591941720838</v>
      </c>
      <c r="V4" s="7">
        <f t="shared" si="6"/>
        <v>2.362183211286323</v>
      </c>
      <c r="W4" s="7">
        <f t="shared" si="7"/>
        <v>300.67938553941758</v>
      </c>
      <c r="X4" s="7" t="e">
        <f t="shared" si="8"/>
        <v>#VALUE!</v>
      </c>
      <c r="Y4" s="7" t="e">
        <f t="shared" si="9"/>
        <v>#VALUE!</v>
      </c>
    </row>
    <row r="5" spans="1:25">
      <c r="A5" s="22">
        <v>5</v>
      </c>
      <c r="B5" s="22">
        <v>141</v>
      </c>
      <c r="K5" t="s">
        <v>3</v>
      </c>
      <c r="L5" s="6">
        <f>IF(A4&lt;&gt;"",(B4-A4)/2,"")</f>
        <v>40.049999999999997</v>
      </c>
      <c r="N5" s="6">
        <f t="shared" ref="N5:N68" si="11">N4+1</f>
        <v>2</v>
      </c>
      <c r="O5" s="6">
        <f t="shared" si="10"/>
        <v>3.4906585039886591E-2</v>
      </c>
      <c r="P5" s="6">
        <f t="shared" si="0"/>
        <v>1.3977248429351636</v>
      </c>
      <c r="Q5" s="6">
        <f t="shared" si="1"/>
        <v>81.075602622114786</v>
      </c>
      <c r="R5" s="6">
        <f t="shared" si="2"/>
        <v>2.3731657757700657</v>
      </c>
      <c r="S5" s="6">
        <f t="shared" si="3"/>
        <v>140.95857623729853</v>
      </c>
      <c r="T5" s="6">
        <f t="shared" si="4"/>
        <v>3.2264584701462149</v>
      </c>
      <c r="U5" s="6">
        <f t="shared" si="5"/>
        <v>194.84368195791541</v>
      </c>
      <c r="V5" s="7">
        <f t="shared" si="6"/>
        <v>4.723646878683506</v>
      </c>
      <c r="W5" s="7">
        <f t="shared" si="7"/>
        <v>300.6175484370346</v>
      </c>
      <c r="X5" s="7" t="e">
        <f t="shared" si="8"/>
        <v>#VALUE!</v>
      </c>
      <c r="Y5" s="7" t="e">
        <f t="shared" si="9"/>
        <v>#VALUE!</v>
      </c>
    </row>
    <row r="6" spans="1:25">
      <c r="A6" s="22">
        <v>10</v>
      </c>
      <c r="B6" s="22">
        <v>194.9</v>
      </c>
      <c r="N6" s="6">
        <f t="shared" si="11"/>
        <v>3</v>
      </c>
      <c r="O6" s="6">
        <f t="shared" si="10"/>
        <v>5.235987755982989E-2</v>
      </c>
      <c r="P6" s="6">
        <f t="shared" si="0"/>
        <v>2.0960550475299002</v>
      </c>
      <c r="Q6" s="6">
        <f t="shared" si="1"/>
        <v>81.045112866920675</v>
      </c>
      <c r="R6" s="6">
        <f t="shared" si="2"/>
        <v>3.5588450245201808</v>
      </c>
      <c r="S6" s="6">
        <f t="shared" si="3"/>
        <v>140.90680836331103</v>
      </c>
      <c r="T6" s="6">
        <f t="shared" si="4"/>
        <v>4.8384591546601579</v>
      </c>
      <c r="U6" s="6">
        <f t="shared" si="5"/>
        <v>194.77330048806036</v>
      </c>
      <c r="V6" s="7">
        <f t="shared" si="6"/>
        <v>7.0836716774824477</v>
      </c>
      <c r="W6" s="7">
        <f t="shared" si="7"/>
        <v>300.51450752903156</v>
      </c>
      <c r="X6" s="7" t="e">
        <f t="shared" si="8"/>
        <v>#VALUE!</v>
      </c>
      <c r="Y6" s="7" t="e">
        <f t="shared" si="9"/>
        <v>#VALUE!</v>
      </c>
    </row>
    <row r="7" spans="1:25">
      <c r="A7" s="22">
        <v>30</v>
      </c>
      <c r="B7" s="22">
        <v>300.7</v>
      </c>
      <c r="K7" t="s">
        <v>4</v>
      </c>
      <c r="L7" s="6">
        <f>IF(A5&lt;&gt;"",(B5+A5)/2,"")</f>
        <v>73</v>
      </c>
      <c r="N7" s="6">
        <f t="shared" si="11"/>
        <v>4</v>
      </c>
      <c r="O7" s="6">
        <f t="shared" si="10"/>
        <v>6.9813170079773182E-2</v>
      </c>
      <c r="P7" s="6">
        <f t="shared" si="0"/>
        <v>2.7937467734522183</v>
      </c>
      <c r="Q7" s="6">
        <f t="shared" si="1"/>
        <v>81.002440212905952</v>
      </c>
      <c r="R7" s="6">
        <f t="shared" si="2"/>
        <v>4.7434402146005201</v>
      </c>
      <c r="S7" s="6">
        <f t="shared" si="3"/>
        <v>140.83435541766806</v>
      </c>
      <c r="T7" s="6">
        <f t="shared" si="4"/>
        <v>6.4489859976443844</v>
      </c>
      <c r="U7" s="6">
        <f t="shared" si="5"/>
        <v>194.67479644652076</v>
      </c>
      <c r="V7" s="7">
        <f t="shared" si="6"/>
        <v>9.44153872126736</v>
      </c>
      <c r="W7" s="7">
        <f t="shared" si="7"/>
        <v>300.3702942026672</v>
      </c>
      <c r="X7" s="7" t="e">
        <f t="shared" si="8"/>
        <v>#VALUE!</v>
      </c>
      <c r="Y7" s="7" t="e">
        <f t="shared" si="9"/>
        <v>#VALUE!</v>
      </c>
    </row>
    <row r="8" spans="1:25">
      <c r="A8" s="22"/>
      <c r="B8" s="22"/>
      <c r="K8" t="s">
        <v>2</v>
      </c>
      <c r="L8" s="6">
        <v>0</v>
      </c>
      <c r="N8" s="6">
        <f t="shared" si="11"/>
        <v>5</v>
      </c>
      <c r="O8" s="6">
        <f t="shared" si="10"/>
        <v>8.7266462599716474E-2</v>
      </c>
      <c r="P8" s="6">
        <f t="shared" si="0"/>
        <v>3.4905874970437094</v>
      </c>
      <c r="Q8" s="6">
        <f t="shared" si="1"/>
        <v>80.947597658574409</v>
      </c>
      <c r="R8" s="6">
        <f t="shared" si="2"/>
        <v>5.9265905068407552</v>
      </c>
      <c r="S8" s="6">
        <f t="shared" si="3"/>
        <v>140.7412394702387</v>
      </c>
      <c r="T8" s="6">
        <f t="shared" si="4"/>
        <v>8.0575484170209979</v>
      </c>
      <c r="U8" s="6">
        <f t="shared" si="5"/>
        <v>194.54819983858187</v>
      </c>
      <c r="V8" s="7">
        <f t="shared" si="6"/>
        <v>11.796529780895533</v>
      </c>
      <c r="W8" s="7">
        <f t="shared" si="7"/>
        <v>300.18495238671778</v>
      </c>
      <c r="X8" s="7" t="e">
        <f t="shared" si="8"/>
        <v>#VALUE!</v>
      </c>
      <c r="Y8" s="7" t="e">
        <f t="shared" si="9"/>
        <v>#VALUE!</v>
      </c>
    </row>
    <row r="9" spans="1:25">
      <c r="K9" t="s">
        <v>3</v>
      </c>
      <c r="L9" s="6">
        <f>IF(A5&lt;&gt;"",(B5-A5)/2,"")</f>
        <v>68</v>
      </c>
      <c r="N9" s="6">
        <f t="shared" si="11"/>
        <v>6</v>
      </c>
      <c r="O9" s="6">
        <f t="shared" si="10"/>
        <v>0.10471975511965978</v>
      </c>
      <c r="P9" s="6">
        <f t="shared" si="0"/>
        <v>4.1863649538695213</v>
      </c>
      <c r="Q9" s="6">
        <f t="shared" si="1"/>
        <v>80.880601909499347</v>
      </c>
      <c r="R9" s="6">
        <f t="shared" si="2"/>
        <v>7.1079355022004362</v>
      </c>
      <c r="S9" s="6">
        <f t="shared" si="3"/>
        <v>140.62748888504257</v>
      </c>
      <c r="T9" s="6">
        <f t="shared" si="4"/>
        <v>9.6636564290945639</v>
      </c>
      <c r="U9" s="6">
        <f t="shared" si="5"/>
        <v>194.39354922679689</v>
      </c>
      <c r="V9" s="7">
        <f t="shared" si="6"/>
        <v>14.147927503276897</v>
      </c>
      <c r="W9" s="7">
        <f t="shared" si="7"/>
        <v>299.95853853809581</v>
      </c>
      <c r="X9" s="7" t="e">
        <f t="shared" si="8"/>
        <v>#VALUE!</v>
      </c>
      <c r="Y9" s="7" t="e">
        <f t="shared" si="9"/>
        <v>#VALUE!</v>
      </c>
    </row>
    <row r="10" spans="1:25">
      <c r="A10" t="s">
        <v>41</v>
      </c>
      <c r="N10" s="6">
        <f t="shared" si="11"/>
        <v>7</v>
      </c>
      <c r="O10" s="6">
        <f t="shared" si="10"/>
        <v>0.12217304763960307</v>
      </c>
      <c r="P10" s="6">
        <f t="shared" si="0"/>
        <v>4.8808672033761562</v>
      </c>
      <c r="Q10" s="6">
        <f t="shared" si="1"/>
        <v>80.801473373234941</v>
      </c>
      <c r="R10" s="6">
        <f t="shared" si="2"/>
        <v>8.2871153515500282</v>
      </c>
      <c r="S10" s="6">
        <f t="shared" si="3"/>
        <v>140.4931383116099</v>
      </c>
      <c r="T10" s="6">
        <f t="shared" si="4"/>
        <v>11.266820797805885</v>
      </c>
      <c r="U10" s="6">
        <f t="shared" si="5"/>
        <v>194.21089171924024</v>
      </c>
      <c r="V10" s="7">
        <f t="shared" si="6"/>
        <v>16.495015629886709</v>
      </c>
      <c r="W10" s="7">
        <f t="shared" si="7"/>
        <v>299.69112162465291</v>
      </c>
      <c r="X10" s="7" t="e">
        <f t="shared" si="8"/>
        <v>#VALUE!</v>
      </c>
      <c r="Y10" s="7" t="e">
        <f t="shared" si="9"/>
        <v>#VALUE!</v>
      </c>
    </row>
    <row r="11" spans="1:25">
      <c r="B11" t="s">
        <v>59</v>
      </c>
      <c r="C11" t="s">
        <v>61</v>
      </c>
      <c r="K11" t="s">
        <v>4</v>
      </c>
      <c r="L11" s="6">
        <f>IF(A6&lt;&gt;"",(B6+A6)/2,"")</f>
        <v>102.45</v>
      </c>
      <c r="N11" s="6">
        <f t="shared" si="11"/>
        <v>8</v>
      </c>
      <c r="O11" s="6">
        <f t="shared" si="10"/>
        <v>0.13962634015954636</v>
      </c>
      <c r="P11" s="6">
        <f t="shared" si="0"/>
        <v>5.5738826934506207</v>
      </c>
      <c r="Q11" s="6">
        <f t="shared" si="1"/>
        <v>80.710236153099885</v>
      </c>
      <c r="R11" s="6">
        <f t="shared" si="2"/>
        <v>9.4637708652844506</v>
      </c>
      <c r="S11" s="6">
        <f t="shared" si="3"/>
        <v>140.33822867442677</v>
      </c>
      <c r="T11" s="6">
        <f t="shared" si="4"/>
        <v>12.86655318375805</v>
      </c>
      <c r="U11" s="6">
        <f t="shared" si="5"/>
        <v>194.00028295515818</v>
      </c>
      <c r="V11" s="7">
        <f t="shared" si="6"/>
        <v>18.837079214944858</v>
      </c>
      <c r="W11" s="7">
        <f t="shared" si="7"/>
        <v>299.38278310417155</v>
      </c>
      <c r="X11" s="7" t="e">
        <f t="shared" si="8"/>
        <v>#VALUE!</v>
      </c>
      <c r="Y11" s="7" t="e">
        <f t="shared" si="9"/>
        <v>#VALUE!</v>
      </c>
    </row>
    <row r="12" spans="1:25">
      <c r="A12" s="10" t="s">
        <v>26</v>
      </c>
      <c r="B12" s="11">
        <f ca="1">K31/(COS(RADIANS(B13)))</f>
        <v>17.339524370333265</v>
      </c>
      <c r="C12" s="33">
        <f ca="1">SQRT(((K31+L31)/COS(RADIANS(B13))-B12)^2+(K31/COS(RADIANS(B13+C13))-B12)^2)</f>
        <v>5.8924983333832444</v>
      </c>
      <c r="K12" t="s">
        <v>2</v>
      </c>
      <c r="L12" s="6">
        <v>0</v>
      </c>
      <c r="N12" s="6">
        <f t="shared" si="11"/>
        <v>9</v>
      </c>
      <c r="O12" s="6">
        <f t="shared" si="10"/>
        <v>0.15707963267948966</v>
      </c>
      <c r="P12" s="6">
        <f t="shared" si="0"/>
        <v>6.2652003248612456</v>
      </c>
      <c r="Q12" s="6">
        <f t="shared" si="1"/>
        <v>80.606918040835268</v>
      </c>
      <c r="R12" s="6">
        <f t="shared" si="2"/>
        <v>10.637543622735699</v>
      </c>
      <c r="S12" s="6">
        <f t="shared" si="3"/>
        <v>140.16280716046936</v>
      </c>
      <c r="T12" s="6">
        <f t="shared" si="4"/>
        <v>14.462366292969344</v>
      </c>
      <c r="U12" s="6">
        <f t="shared" si="5"/>
        <v>193.7617870880205</v>
      </c>
      <c r="V12" s="7">
        <f t="shared" si="6"/>
        <v>21.173404843195247</v>
      </c>
      <c r="W12" s="7">
        <f t="shared" si="7"/>
        <v>299.03361689955187</v>
      </c>
      <c r="X12" s="7" t="e">
        <f t="shared" si="8"/>
        <v>#VALUE!</v>
      </c>
      <c r="Y12" s="7" t="e">
        <f t="shared" si="9"/>
        <v>#VALUE!</v>
      </c>
    </row>
    <row r="13" spans="1:25">
      <c r="A13" s="10" t="s">
        <v>25</v>
      </c>
      <c r="B13" s="11">
        <f ca="1">DEGREES((ASIN(K30)))</f>
        <v>49.630693271012149</v>
      </c>
      <c r="C13" s="33">
        <f ca="1">DEGREES(ASIN(K30+L30))-B13</f>
        <v>3.2229844508544332</v>
      </c>
      <c r="K13" t="s">
        <v>3</v>
      </c>
      <c r="L13" s="6">
        <f>IF(A6&lt;&gt;"",(B6-A6)/2,"")</f>
        <v>92.45</v>
      </c>
      <c r="N13" s="6">
        <f t="shared" si="11"/>
        <v>10</v>
      </c>
      <c r="O13" s="6">
        <f t="shared" si="10"/>
        <v>0.17453292519943295</v>
      </c>
      <c r="P13" s="6">
        <f t="shared" si="0"/>
        <v>6.9546095155605592</v>
      </c>
      <c r="Q13" s="6">
        <f t="shared" si="1"/>
        <v>80.491550508138928</v>
      </c>
      <c r="R13" s="6">
        <f t="shared" si="2"/>
        <v>11.808076081351263</v>
      </c>
      <c r="S13" s="6">
        <f t="shared" si="3"/>
        <v>139.96692720483014</v>
      </c>
      <c r="T13" s="6">
        <f t="shared" si="4"/>
        <v>16.05377402530771</v>
      </c>
      <c r="U13" s="6">
        <f t="shared" si="5"/>
        <v>193.49547676597865</v>
      </c>
      <c r="V13" s="7">
        <f t="shared" si="6"/>
        <v>23.50328084721902</v>
      </c>
      <c r="W13" s="7">
        <f t="shared" si="7"/>
        <v>298.64372937020232</v>
      </c>
      <c r="X13" s="7" t="e">
        <f t="shared" si="8"/>
        <v>#VALUE!</v>
      </c>
      <c r="Y13" s="7" t="e">
        <f t="shared" si="9"/>
        <v>#VALUE!</v>
      </c>
    </row>
    <row r="14" spans="1:25" ht="18">
      <c r="A14" s="12" t="s">
        <v>17</v>
      </c>
      <c r="B14" s="11">
        <f>SQRT((I42/H43)-((J42-(H42*I42/H43))/(K42-((H42^2)/H43)))*(H42/H43))</f>
        <v>85.168592420028105</v>
      </c>
      <c r="N14" s="6">
        <f t="shared" si="11"/>
        <v>11</v>
      </c>
      <c r="O14" s="6">
        <f t="shared" si="10"/>
        <v>0.19198621771937624</v>
      </c>
      <c r="P14" s="6">
        <f t="shared" si="0"/>
        <v>7.6419002648306185</v>
      </c>
      <c r="Q14" s="6">
        <f t="shared" si="1"/>
        <v>80.364168697078938</v>
      </c>
      <c r="R14" s="6">
        <f t="shared" si="2"/>
        <v>12.975011685605047</v>
      </c>
      <c r="S14" s="6">
        <f t="shared" si="3"/>
        <v>139.75064847444116</v>
      </c>
      <c r="T14" s="6">
        <f t="shared" si="4"/>
        <v>17.640291622561566</v>
      </c>
      <c r="U14" s="6">
        <f t="shared" si="5"/>
        <v>193.20143310973654</v>
      </c>
      <c r="V14" s="7">
        <f t="shared" si="6"/>
        <v>25.825997524215339</v>
      </c>
      <c r="W14" s="7">
        <f t="shared" si="7"/>
        <v>298.2132392796413</v>
      </c>
      <c r="X14" s="7" t="e">
        <f t="shared" si="8"/>
        <v>#VALUE!</v>
      </c>
      <c r="Y14" s="7" t="e">
        <f t="shared" si="9"/>
        <v>#VALUE!</v>
      </c>
    </row>
    <row r="15" spans="1:25" ht="18">
      <c r="A15" s="10" t="s">
        <v>18</v>
      </c>
      <c r="B15" s="11">
        <f>(1/B14)*((J42-(H42*I42/H43))/(K42-((H42^2)/H43)))</f>
        <v>26.383412650880711</v>
      </c>
      <c r="K15" t="s">
        <v>4</v>
      </c>
      <c r="L15" s="25">
        <f>IF(A7&lt;&gt;"",(B7+A7)/2,"")</f>
        <v>165.35</v>
      </c>
      <c r="N15" s="6">
        <f t="shared" si="11"/>
        <v>12</v>
      </c>
      <c r="O15" s="6">
        <f t="shared" si="10"/>
        <v>0.20943951023931956</v>
      </c>
      <c r="P15" s="6">
        <f t="shared" si="0"/>
        <v>8.3268632172512618</v>
      </c>
      <c r="Q15" s="6">
        <f t="shared" si="1"/>
        <v>80.224811409388906</v>
      </c>
      <c r="R15" s="6">
        <f t="shared" si="2"/>
        <v>14.137994975607635</v>
      </c>
      <c r="S15" s="6">
        <f t="shared" si="3"/>
        <v>139.51403684989879</v>
      </c>
      <c r="T15" s="6">
        <f t="shared" si="4"/>
        <v>19.221435816101852</v>
      </c>
      <c r="U15" s="6">
        <f t="shared" si="5"/>
        <v>192.87974568784034</v>
      </c>
      <c r="V15" s="7">
        <f t="shared" si="6"/>
        <v>28.140847352183727</v>
      </c>
      <c r="W15" s="7">
        <f t="shared" si="7"/>
        <v>297.74227775932059</v>
      </c>
      <c r="X15" s="7" t="e">
        <f t="shared" si="8"/>
        <v>#VALUE!</v>
      </c>
      <c r="Y15" s="7" t="e">
        <f t="shared" si="9"/>
        <v>#VALUE!</v>
      </c>
    </row>
    <row r="16" spans="1:25" ht="19">
      <c r="A16" t="s">
        <v>24</v>
      </c>
      <c r="B16" s="5">
        <f>((J42-(H42*I42/H43))^2)/((K42-((H42^2)/H43))*(L42-((I42^2)/H43)))</f>
        <v>0.98765579729668118</v>
      </c>
      <c r="K16" t="s">
        <v>2</v>
      </c>
      <c r="L16" s="6">
        <v>0</v>
      </c>
      <c r="N16" s="6">
        <f t="shared" si="11"/>
        <v>13</v>
      </c>
      <c r="O16" s="6">
        <f t="shared" si="10"/>
        <v>0.22689280275926285</v>
      </c>
      <c r="P16" s="6">
        <f t="shared" si="0"/>
        <v>9.0092897264717919</v>
      </c>
      <c r="Q16" s="6">
        <f t="shared" si="1"/>
        <v>80.073521094648669</v>
      </c>
      <c r="R16" s="6">
        <f t="shared" si="2"/>
        <v>15.29667169538282</v>
      </c>
      <c r="S16" s="6">
        <f t="shared" si="3"/>
        <v>139.257164405396</v>
      </c>
      <c r="T16" s="6">
        <f t="shared" si="4"/>
        <v>20.796724974090321</v>
      </c>
      <c r="U16" s="6">
        <f t="shared" si="5"/>
        <v>192.53051248939499</v>
      </c>
      <c r="V16" s="7">
        <f t="shared" si="6"/>
        <v>30.447125205442127</v>
      </c>
      <c r="W16" s="7">
        <f t="shared" si="7"/>
        <v>297.23098826868159</v>
      </c>
      <c r="X16" s="7" t="e">
        <f t="shared" si="8"/>
        <v>#VALUE!</v>
      </c>
      <c r="Y16" s="7" t="e">
        <f t="shared" si="9"/>
        <v>#VALUE!</v>
      </c>
    </row>
    <row r="17" spans="3:25">
      <c r="K17" t="s">
        <v>3</v>
      </c>
      <c r="L17" s="6">
        <f>IF(A7&lt;&gt;"",(B7-A7)/2,"")</f>
        <v>135.35</v>
      </c>
      <c r="N17" s="6">
        <f t="shared" si="11"/>
        <v>14</v>
      </c>
      <c r="O17" s="6">
        <f t="shared" si="10"/>
        <v>0.24434609527920614</v>
      </c>
      <c r="P17" s="6">
        <f t="shared" si="0"/>
        <v>9.6889719187666916</v>
      </c>
      <c r="Q17" s="6">
        <f t="shared" si="1"/>
        <v>79.910343837353651</v>
      </c>
      <c r="R17" s="6">
        <f t="shared" si="2"/>
        <v>16.450688900777404</v>
      </c>
      <c r="S17" s="6">
        <f t="shared" si="3"/>
        <v>138.98010938676777</v>
      </c>
      <c r="T17" s="6">
        <f t="shared" si="4"/>
        <v>22.365679248189281</v>
      </c>
      <c r="U17" s="6">
        <f t="shared" si="5"/>
        <v>192.15383989421588</v>
      </c>
      <c r="V17" s="7">
        <f t="shared" si="6"/>
        <v>32.744128569415025</v>
      </c>
      <c r="W17" s="7">
        <f t="shared" si="7"/>
        <v>296.67952655145609</v>
      </c>
      <c r="X17" s="7" t="e">
        <f t="shared" si="8"/>
        <v>#VALUE!</v>
      </c>
      <c r="Y17" s="7" t="e">
        <f t="shared" si="9"/>
        <v>#VALUE!</v>
      </c>
    </row>
    <row r="18" spans="3:25">
      <c r="C18" s="1"/>
      <c r="K18" s="1"/>
      <c r="L18" s="1"/>
      <c r="N18" s="6">
        <f t="shared" si="11"/>
        <v>15</v>
      </c>
      <c r="O18" s="6">
        <f t="shared" si="10"/>
        <v>0.26179938779914941</v>
      </c>
      <c r="P18" s="6">
        <f t="shared" si="0"/>
        <v>10.365702756355955</v>
      </c>
      <c r="Q18" s="6">
        <f t="shared" si="1"/>
        <v>79.735329342877179</v>
      </c>
      <c r="R18" s="6">
        <f t="shared" si="2"/>
        <v>17.59969506697141</v>
      </c>
      <c r="S18" s="6">
        <f t="shared" si="3"/>
        <v>138.68295618765666</v>
      </c>
      <c r="T18" s="6">
        <f t="shared" si="4"/>
        <v>23.927820719728043</v>
      </c>
      <c r="U18" s="6">
        <f t="shared" si="5"/>
        <v>191.74984264042439</v>
      </c>
      <c r="V18" s="7">
        <f t="shared" si="6"/>
        <v>35.031157754626179</v>
      </c>
      <c r="W18" s="7">
        <f t="shared" si="7"/>
        <v>296.0880605882254</v>
      </c>
      <c r="X18" s="7" t="e">
        <f t="shared" si="8"/>
        <v>#VALUE!</v>
      </c>
      <c r="Y18" s="7" t="e">
        <f t="shared" si="9"/>
        <v>#VALUE!</v>
      </c>
    </row>
    <row r="19" spans="3:25">
      <c r="K19" t="s">
        <v>4</v>
      </c>
      <c r="L19" s="6" t="str">
        <f>IF(A8&lt;&gt;"",(B8+A8)/2,"")</f>
        <v/>
      </c>
      <c r="N19" s="6">
        <f t="shared" si="11"/>
        <v>16</v>
      </c>
      <c r="O19" s="6">
        <f t="shared" si="10"/>
        <v>0.27925268031909273</v>
      </c>
      <c r="P19" s="6">
        <f t="shared" si="0"/>
        <v>11.039276100470815</v>
      </c>
      <c r="Q19" s="6">
        <f t="shared" si="1"/>
        <v>79.548530922329661</v>
      </c>
      <c r="R19" s="6">
        <f t="shared" si="2"/>
        <v>18.743340195555945</v>
      </c>
      <c r="S19" s="6">
        <f t="shared" si="3"/>
        <v>138.36579532380568</v>
      </c>
      <c r="T19" s="6">
        <f t="shared" si="4"/>
        <v>25.482673545281575</v>
      </c>
      <c r="U19" s="6">
        <f t="shared" si="5"/>
        <v>191.31864378949757</v>
      </c>
      <c r="V19" s="7">
        <f t="shared" si="6"/>
        <v>37.307516109830836</v>
      </c>
      <c r="W19" s="7">
        <f t="shared" si="7"/>
        <v>295.45677054525146</v>
      </c>
      <c r="X19" s="7" t="e">
        <f t="shared" si="8"/>
        <v>#VALUE!</v>
      </c>
      <c r="Y19" s="7" t="e">
        <f t="shared" si="9"/>
        <v>#VALUE!</v>
      </c>
    </row>
    <row r="20" spans="3:25">
      <c r="K20" t="s">
        <v>2</v>
      </c>
      <c r="L20" s="6">
        <v>0</v>
      </c>
      <c r="N20" s="6">
        <f t="shared" si="11"/>
        <v>17</v>
      </c>
      <c r="O20" s="6">
        <f t="shared" si="10"/>
        <v>0.29670597283903605</v>
      </c>
      <c r="P20" s="6">
        <f t="shared" si="0"/>
        <v>11.709486774145606</v>
      </c>
      <c r="Q20" s="6">
        <f t="shared" si="1"/>
        <v>79.350005476319566</v>
      </c>
      <c r="R20" s="6">
        <f t="shared" si="2"/>
        <v>19.881275921146099</v>
      </c>
      <c r="S20" s="6">
        <f t="shared" si="3"/>
        <v>138.0287234054864</v>
      </c>
      <c r="T20" s="6">
        <f t="shared" si="4"/>
        <v>27.029764101617015</v>
      </c>
      <c r="U20" s="6">
        <f t="shared" si="5"/>
        <v>190.86037468878263</v>
      </c>
      <c r="V20" s="7">
        <f t="shared" si="6"/>
        <v>39.57251023422242</v>
      </c>
      <c r="W20" s="7">
        <f t="shared" si="7"/>
        <v>294.78584871959686</v>
      </c>
      <c r="X20" s="7" t="e">
        <f t="shared" si="8"/>
        <v>#VALUE!</v>
      </c>
      <c r="Y20" s="7" t="e">
        <f t="shared" si="9"/>
        <v>#VALUE!</v>
      </c>
    </row>
    <row r="21" spans="3:25">
      <c r="K21" t="s">
        <v>3</v>
      </c>
      <c r="L21" s="6" t="str">
        <f>IF(A8&lt;&gt;"",(B8-A8)/2,"")</f>
        <v/>
      </c>
      <c r="N21" s="6">
        <f t="shared" si="11"/>
        <v>18</v>
      </c>
      <c r="O21" s="6">
        <f t="shared" si="10"/>
        <v>0.31415926535897931</v>
      </c>
      <c r="P21" s="6">
        <f t="shared" si="0"/>
        <v>12.376130624716643</v>
      </c>
      <c r="Q21" s="6">
        <f t="shared" si="1"/>
        <v>79.139813477620891</v>
      </c>
      <c r="R21" s="6">
        <f t="shared" si="2"/>
        <v>21.013155617496423</v>
      </c>
      <c r="S21" s="6">
        <f t="shared" si="3"/>
        <v>137.67184310807045</v>
      </c>
      <c r="T21" s="6">
        <f t="shared" si="4"/>
        <v>28.568621129963887</v>
      </c>
      <c r="U21" s="6">
        <f t="shared" si="5"/>
        <v>190.37517493148695</v>
      </c>
      <c r="V21" s="7">
        <f t="shared" si="6"/>
        <v>41.825450188649128</v>
      </c>
      <c r="W21" s="7">
        <f t="shared" si="7"/>
        <v>294.07549948054901</v>
      </c>
      <c r="X21" s="7" t="e">
        <f t="shared" si="8"/>
        <v>#VALUE!</v>
      </c>
      <c r="Y21" s="7" t="e">
        <f t="shared" si="9"/>
        <v>#VALUE!</v>
      </c>
    </row>
    <row r="22" spans="3:25">
      <c r="N22" s="6">
        <f t="shared" si="11"/>
        <v>19</v>
      </c>
      <c r="O22" s="6">
        <f t="shared" si="10"/>
        <v>0.33161255787892263</v>
      </c>
      <c r="P22" s="6">
        <f t="shared" si="0"/>
        <v>13.039004586009124</v>
      </c>
      <c r="Q22" s="6">
        <f t="shared" si="1"/>
        <v>78.918018952752632</v>
      </c>
      <c r="R22" s="6">
        <f t="shared" si="2"/>
        <v>22.138634503086656</v>
      </c>
      <c r="S22" s="6">
        <f t="shared" si="3"/>
        <v>137.29526314075355</v>
      </c>
      <c r="T22" s="6">
        <f t="shared" si="4"/>
        <v>30.098775879564137</v>
      </c>
      <c r="U22" s="6">
        <f t="shared" si="5"/>
        <v>189.86319231415683</v>
      </c>
      <c r="V22" s="7">
        <f t="shared" si="6"/>
        <v>44.06564970577616</v>
      </c>
      <c r="W22" s="7">
        <f t="shared" si="7"/>
        <v>293.32593920736753</v>
      </c>
      <c r="X22" s="7" t="e">
        <f t="shared" si="8"/>
        <v>#VALUE!</v>
      </c>
      <c r="Y22" s="7" t="e">
        <f t="shared" si="9"/>
        <v>#VALUE!</v>
      </c>
    </row>
    <row r="23" spans="3:25">
      <c r="K23" t="s">
        <v>4</v>
      </c>
      <c r="L23" t="s">
        <v>3</v>
      </c>
      <c r="N23" s="6">
        <f t="shared" si="11"/>
        <v>20</v>
      </c>
      <c r="O23" s="6">
        <f t="shared" si="10"/>
        <v>0.3490658503988659</v>
      </c>
      <c r="P23" s="6">
        <f t="shared" si="0"/>
        <v>13.69790674019303</v>
      </c>
      <c r="Q23" s="6">
        <f t="shared" si="1"/>
        <v>78.684689462475632</v>
      </c>
      <c r="R23" s="6">
        <f t="shared" si="2"/>
        <v>23.257369746145471</v>
      </c>
      <c r="S23" s="6">
        <f t="shared" si="3"/>
        <v>136.89909821344179</v>
      </c>
      <c r="T23" s="6">
        <f t="shared" si="4"/>
        <v>31.619762250458074</v>
      </c>
      <c r="U23" s="6">
        <f t="shared" si="5"/>
        <v>189.32458279165724</v>
      </c>
      <c r="V23" s="7">
        <f t="shared" si="6"/>
        <v>46.292426399129255</v>
      </c>
      <c r="W23" s="7">
        <f t="shared" si="7"/>
        <v>292.5373962233727</v>
      </c>
      <c r="X23" s="7" t="e">
        <f t="shared" si="8"/>
        <v>#VALUE!</v>
      </c>
      <c r="Y23" s="7" t="e">
        <f t="shared" si="9"/>
        <v>#VALUE!</v>
      </c>
    </row>
    <row r="24" spans="3:25">
      <c r="K24" s="6">
        <f>L3</f>
        <v>41.05</v>
      </c>
      <c r="L24" s="6">
        <f>L5</f>
        <v>40.049999999999997</v>
      </c>
      <c r="N24" s="6">
        <f t="shared" si="11"/>
        <v>21</v>
      </c>
      <c r="O24" s="6">
        <f t="shared" si="10"/>
        <v>0.36651914291880922</v>
      </c>
      <c r="P24" s="6">
        <f t="shared" si="0"/>
        <v>14.352636379289274</v>
      </c>
      <c r="Q24" s="6">
        <f t="shared" si="1"/>
        <v>78.439896081212922</v>
      </c>
      <c r="R24" s="6">
        <f t="shared" si="2"/>
        <v>24.369020569080419</v>
      </c>
      <c r="S24" s="6">
        <f t="shared" si="3"/>
        <v>136.48346900180971</v>
      </c>
      <c r="T24" s="6">
        <f t="shared" si="4"/>
        <v>33.131116935463012</v>
      </c>
      <c r="U24" s="6">
        <f t="shared" si="5"/>
        <v>188.75951042966631</v>
      </c>
      <c r="V24" s="7">
        <f t="shared" si="6"/>
        <v>48.505101970956389</v>
      </c>
      <c r="W24" s="7">
        <f t="shared" si="7"/>
        <v>291.71011072639624</v>
      </c>
      <c r="X24" s="7" t="e">
        <f t="shared" si="8"/>
        <v>#VALUE!</v>
      </c>
      <c r="Y24" s="7" t="e">
        <f t="shared" si="9"/>
        <v>#VALUE!</v>
      </c>
    </row>
    <row r="25" spans="3:25">
      <c r="K25" s="6">
        <f>L7</f>
        <v>73</v>
      </c>
      <c r="L25" s="6">
        <f>L9</f>
        <v>68</v>
      </c>
      <c r="N25" s="6">
        <f t="shared" si="11"/>
        <v>22</v>
      </c>
      <c r="O25" s="6">
        <f t="shared" si="10"/>
        <v>0.38397243543875248</v>
      </c>
      <c r="P25" s="6">
        <f t="shared" si="0"/>
        <v>15.002994066307275</v>
      </c>
      <c r="Q25" s="6">
        <f t="shared" si="1"/>
        <v>78.183713375399833</v>
      </c>
      <c r="R25" s="6">
        <f t="shared" si="2"/>
        <v>25.473248352282017</v>
      </c>
      <c r="S25" s="6">
        <f t="shared" si="3"/>
        <v>136.04850211054156</v>
      </c>
      <c r="T25" s="6">
        <f t="shared" si="4"/>
        <v>34.632379561301065</v>
      </c>
      <c r="U25" s="6">
        <f t="shared" si="5"/>
        <v>188.1681473546995</v>
      </c>
      <c r="V25" s="7">
        <f t="shared" si="6"/>
        <v>50.703002418843688</v>
      </c>
      <c r="W25" s="7">
        <f t="shared" si="7"/>
        <v>290.84433471561465</v>
      </c>
      <c r="X25" s="7" t="e">
        <f t="shared" si="8"/>
        <v>#VALUE!</v>
      </c>
      <c r="Y25" s="7" t="e">
        <f t="shared" si="9"/>
        <v>#VALUE!</v>
      </c>
    </row>
    <row r="26" spans="3:25">
      <c r="K26" s="6">
        <f>L11</f>
        <v>102.45</v>
      </c>
      <c r="L26" s="6">
        <f>L13</f>
        <v>92.45</v>
      </c>
      <c r="N26" s="6">
        <f t="shared" si="11"/>
        <v>23</v>
      </c>
      <c r="O26" s="6">
        <f t="shared" si="10"/>
        <v>0.4014257279586958</v>
      </c>
      <c r="P26" s="6">
        <f t="shared" si="0"/>
        <v>15.648781695995414</v>
      </c>
      <c r="Q26" s="6">
        <f t="shared" si="1"/>
        <v>77.916219380770229</v>
      </c>
      <c r="R26" s="6">
        <f t="shared" si="2"/>
        <v>26.569716737270618</v>
      </c>
      <c r="S26" s="6">
        <f t="shared" si="3"/>
        <v>135.59433003476596</v>
      </c>
      <c r="T26" s="6">
        <f t="shared" si="4"/>
        <v>36.123092828833364</v>
      </c>
      <c r="U26" s="6">
        <f t="shared" si="5"/>
        <v>187.55067370167814</v>
      </c>
      <c r="V26" s="7">
        <f t="shared" si="6"/>
        <v>52.885458241023201</v>
      </c>
      <c r="W26" s="7">
        <f t="shared" si="7"/>
        <v>289.94033191478781</v>
      </c>
      <c r="X26" s="7" t="e">
        <f t="shared" si="8"/>
        <v>#VALUE!</v>
      </c>
      <c r="Y26" s="7" t="e">
        <f t="shared" si="9"/>
        <v>#VALUE!</v>
      </c>
    </row>
    <row r="27" spans="3:25">
      <c r="K27" s="6">
        <f>L15</f>
        <v>165.35</v>
      </c>
      <c r="L27" s="6">
        <f>L17</f>
        <v>135.35</v>
      </c>
      <c r="N27" s="6">
        <f t="shared" si="11"/>
        <v>24</v>
      </c>
      <c r="O27" s="6">
        <f t="shared" si="10"/>
        <v>0.41887902047863912</v>
      </c>
      <c r="P27" s="6">
        <f t="shared" si="0"/>
        <v>16.289802555185798</v>
      </c>
      <c r="Q27" s="6">
        <f t="shared" si="1"/>
        <v>77.637495578586169</v>
      </c>
      <c r="R27" s="6">
        <f t="shared" si="2"/>
        <v>27.658091729154414</v>
      </c>
      <c r="S27" s="6">
        <f t="shared" si="3"/>
        <v>135.12109111969687</v>
      </c>
      <c r="T27" s="6">
        <f t="shared" si="4"/>
        <v>37.602802652357731</v>
      </c>
      <c r="U27" s="6">
        <f t="shared" si="5"/>
        <v>186.90727755905846</v>
      </c>
      <c r="V27" s="7">
        <f t="shared" si="6"/>
        <v>55.051804640309555</v>
      </c>
      <c r="W27" s="7">
        <f t="shared" si="7"/>
        <v>288.99837769192601</v>
      </c>
      <c r="X27" s="7" t="e">
        <f t="shared" si="8"/>
        <v>#VALUE!</v>
      </c>
      <c r="Y27" s="7" t="e">
        <f t="shared" si="9"/>
        <v>#VALUE!</v>
      </c>
    </row>
    <row r="28" spans="3:25">
      <c r="K28" s="6" t="str">
        <f>L19</f>
        <v/>
      </c>
      <c r="L28" s="6" t="str">
        <f>L21</f>
        <v/>
      </c>
      <c r="N28" s="6">
        <f t="shared" si="11"/>
        <v>25</v>
      </c>
      <c r="O28" s="6">
        <f t="shared" si="10"/>
        <v>0.43633231299858238</v>
      </c>
      <c r="P28" s="6">
        <f t="shared" si="0"/>
        <v>16.925861382715013</v>
      </c>
      <c r="Q28" s="6">
        <f t="shared" si="1"/>
        <v>77.347626870817834</v>
      </c>
      <c r="R28" s="6">
        <f t="shared" si="2"/>
        <v>28.738041798367561</v>
      </c>
      <c r="S28" s="6">
        <f t="shared" si="3"/>
        <v>134.62892951849219</v>
      </c>
      <c r="T28" s="6">
        <f t="shared" si="4"/>
        <v>39.071058297927664</v>
      </c>
      <c r="U28" s="6">
        <f t="shared" si="5"/>
        <v>186.23815491153829</v>
      </c>
      <c r="V28" s="7">
        <f t="shared" si="6"/>
        <v>57.201381726603664</v>
      </c>
      <c r="W28" s="7">
        <f t="shared" si="7"/>
        <v>288.01875897541055</v>
      </c>
      <c r="X28" s="7" t="e">
        <f t="shared" si="8"/>
        <v>#VALUE!</v>
      </c>
      <c r="Y28" s="7" t="e">
        <f t="shared" si="9"/>
        <v>#VALUE!</v>
      </c>
    </row>
    <row r="29" spans="3:25">
      <c r="K29" t="s">
        <v>59</v>
      </c>
      <c r="L29" t="s">
        <v>61</v>
      </c>
      <c r="N29" s="6">
        <f t="shared" si="11"/>
        <v>26</v>
      </c>
      <c r="O29" s="6">
        <f t="shared" si="10"/>
        <v>0.4537856055185257</v>
      </c>
      <c r="P29" s="6">
        <f t="shared" si="0"/>
        <v>17.55676442890255</v>
      </c>
      <c r="Q29" s="6">
        <f t="shared" si="1"/>
        <v>77.04670155428164</v>
      </c>
      <c r="R29" s="6">
        <f t="shared" si="2"/>
        <v>29.809237981657262</v>
      </c>
      <c r="S29" s="6">
        <f t="shared" si="3"/>
        <v>134.11799514834337</v>
      </c>
      <c r="T29" s="6">
        <f t="shared" si="4"/>
        <v>40.527412520650209</v>
      </c>
      <c r="U29" s="6">
        <f t="shared" si="5"/>
        <v>185.54350958035798</v>
      </c>
      <c r="V29" s="7">
        <f t="shared" si="6"/>
        <v>59.333534717901621</v>
      </c>
      <c r="W29" s="7">
        <f t="shared" si="7"/>
        <v>287.00177416659221</v>
      </c>
      <c r="X29" s="7" t="e">
        <f t="shared" si="8"/>
        <v>#VALUE!</v>
      </c>
      <c r="Y29" s="7" t="e">
        <f t="shared" si="9"/>
        <v>#VALUE!</v>
      </c>
    </row>
    <row r="30" spans="3:25">
      <c r="J30" s="31" t="s">
        <v>54</v>
      </c>
      <c r="K30" s="23">
        <f ca="1">D45</f>
        <v>0.76188539519750664</v>
      </c>
      <c r="L30" s="13">
        <f ca="1">D46</f>
        <v>3.5210593672684774E-2</v>
      </c>
      <c r="N30" s="6">
        <f t="shared" si="11"/>
        <v>27</v>
      </c>
      <c r="O30" s="6">
        <f t="shared" si="10"/>
        <v>0.47123889803846897</v>
      </c>
      <c r="P30" s="6">
        <f t="shared" si="0"/>
        <v>18.182319514568846</v>
      </c>
      <c r="Q30" s="6">
        <f t="shared" si="1"/>
        <v>76.73481129374413</v>
      </c>
      <c r="R30" s="6">
        <f t="shared" si="2"/>
        <v>30.871353982289179</v>
      </c>
      <c r="S30" s="6">
        <f t="shared" si="3"/>
        <v>133.58844364480902</v>
      </c>
      <c r="T30" s="6">
        <f t="shared" si="4"/>
        <v>41.971421700921098</v>
      </c>
      <c r="U30" s="6">
        <f t="shared" si="5"/>
        <v>184.82355316121462</v>
      </c>
      <c r="V30" s="7">
        <f t="shared" si="6"/>
        <v>61.44761413974765</v>
      </c>
      <c r="W30" s="7">
        <f t="shared" si="7"/>
        <v>285.9477330488956</v>
      </c>
      <c r="X30" s="7" t="e">
        <f t="shared" si="8"/>
        <v>#VALUE!</v>
      </c>
      <c r="Y30" s="7" t="e">
        <f t="shared" si="9"/>
        <v>#VALUE!</v>
      </c>
    </row>
    <row r="31" spans="3:25">
      <c r="J31" s="31" t="s">
        <v>53</v>
      </c>
      <c r="K31" s="9">
        <f ca="1">E45</f>
        <v>11.23101546095802</v>
      </c>
      <c r="L31" s="13">
        <f ca="1">E46</f>
        <v>3.728448063989247</v>
      </c>
      <c r="N31" s="6">
        <f t="shared" si="11"/>
        <v>28</v>
      </c>
      <c r="O31" s="6">
        <f t="shared" si="10"/>
        <v>0.48869219055841229</v>
      </c>
      <c r="P31" s="6">
        <f t="shared" si="0"/>
        <v>18.802336089574926</v>
      </c>
      <c r="Q31" s="6">
        <f t="shared" si="1"/>
        <v>76.41205109400002</v>
      </c>
      <c r="R31" s="6">
        <f t="shared" si="2"/>
        <v>31.924066269440576</v>
      </c>
      <c r="S31" s="6">
        <f t="shared" si="3"/>
        <v>133.04043631440703</v>
      </c>
      <c r="T31" s="6">
        <f t="shared" si="4"/>
        <v>43.402645979555608</v>
      </c>
      <c r="U31" s="6">
        <f t="shared" si="5"/>
        <v>184.07850495980779</v>
      </c>
      <c r="V31" s="7">
        <f t="shared" si="6"/>
        <v>63.542976023070317</v>
      </c>
      <c r="W31" s="7">
        <f t="shared" si="7"/>
        <v>284.85695669345574</v>
      </c>
      <c r="X31" s="7" t="e">
        <f t="shared" si="8"/>
        <v>#VALUE!</v>
      </c>
      <c r="Y31" s="7" t="e">
        <f t="shared" si="9"/>
        <v>#VALUE!</v>
      </c>
    </row>
    <row r="32" spans="3:25">
      <c r="J32" s="32"/>
      <c r="N32" s="6">
        <f t="shared" si="11"/>
        <v>29</v>
      </c>
      <c r="O32" s="6">
        <f t="shared" si="10"/>
        <v>0.50614548307835561</v>
      </c>
      <c r="P32" s="6">
        <f t="shared" si="0"/>
        <v>19.416625290865799</v>
      </c>
      <c r="Q32" s="6">
        <f t="shared" si="1"/>
        <v>76.078519270932787</v>
      </c>
      <c r="R32" s="6">
        <f t="shared" si="2"/>
        <v>32.967054176750921</v>
      </c>
      <c r="S32" s="6">
        <f t="shared" si="3"/>
        <v>132.47414008547889</v>
      </c>
      <c r="T32" s="6">
        <f t="shared" si="4"/>
        <v>44.820649391773863</v>
      </c>
      <c r="U32" s="6">
        <f t="shared" si="5"/>
        <v>183.30859192503715</v>
      </c>
      <c r="V32" s="7">
        <f t="shared" si="6"/>
        <v>65.618982100341725</v>
      </c>
      <c r="W32" s="7">
        <f t="shared" si="7"/>
        <v>283.72977736131719</v>
      </c>
      <c r="X32" s="7" t="e">
        <f t="shared" si="8"/>
        <v>#VALUE!</v>
      </c>
      <c r="Y32" s="7" t="e">
        <f t="shared" si="9"/>
        <v>#VALUE!</v>
      </c>
    </row>
    <row r="33" spans="4:25">
      <c r="N33" s="6">
        <f t="shared" si="11"/>
        <v>30</v>
      </c>
      <c r="O33" s="6">
        <f t="shared" si="10"/>
        <v>0.52359877559829882</v>
      </c>
      <c r="P33" s="6">
        <f t="shared" si="0"/>
        <v>20.024999999999995</v>
      </c>
      <c r="Q33" s="6">
        <f t="shared" si="1"/>
        <v>75.734317421566772</v>
      </c>
      <c r="R33" s="6">
        <f t="shared" si="2"/>
        <v>33.999999999999993</v>
      </c>
      <c r="S33" s="6">
        <f t="shared" si="3"/>
        <v>131.88972745734185</v>
      </c>
      <c r="T33" s="6">
        <f t="shared" si="4"/>
        <v>46.224999999999994</v>
      </c>
      <c r="U33" s="6">
        <f t="shared" si="5"/>
        <v>182.51404857987137</v>
      </c>
      <c r="V33" s="7">
        <f t="shared" si="6"/>
        <v>67.674999999999983</v>
      </c>
      <c r="W33" s="7">
        <f t="shared" si="7"/>
        <v>282.56653840222378</v>
      </c>
      <c r="X33" s="7" t="e">
        <f t="shared" si="8"/>
        <v>#VALUE!</v>
      </c>
      <c r="Y33" s="7" t="e">
        <f t="shared" si="9"/>
        <v>#VALUE!</v>
      </c>
    </row>
    <row r="34" spans="4:25">
      <c r="N34" s="6">
        <f t="shared" si="11"/>
        <v>31</v>
      </c>
      <c r="O34" s="6">
        <f t="shared" si="10"/>
        <v>0.54105206811824214</v>
      </c>
      <c r="P34" s="6">
        <f t="shared" si="0"/>
        <v>20.627274900147668</v>
      </c>
      <c r="Q34" s="6">
        <f t="shared" si="1"/>
        <v>75.379550393119587</v>
      </c>
      <c r="R34" s="6">
        <f t="shared" si="2"/>
        <v>35.022589093883681</v>
      </c>
      <c r="S34" s="6">
        <f t="shared" si="3"/>
        <v>131.28737644774364</v>
      </c>
      <c r="T34" s="6">
        <f t="shared" si="4"/>
        <v>47.615270025434505</v>
      </c>
      <c r="U34" s="6">
        <f t="shared" si="5"/>
        <v>181.6951169499103</v>
      </c>
      <c r="V34" s="7">
        <f t="shared" si="6"/>
        <v>69.710403439075833</v>
      </c>
      <c r="W34" s="7">
        <f t="shared" si="7"/>
        <v>281.36759415003087</v>
      </c>
      <c r="X34" s="7" t="e">
        <f t="shared" si="8"/>
        <v>#VALUE!</v>
      </c>
      <c r="Y34" s="7" t="e">
        <f t="shared" si="9"/>
        <v>#VALUE!</v>
      </c>
    </row>
    <row r="35" spans="4:25">
      <c r="D35" s="24"/>
      <c r="E35" s="24"/>
      <c r="N35" s="6">
        <f t="shared" si="11"/>
        <v>32</v>
      </c>
      <c r="O35" s="6">
        <f t="shared" si="10"/>
        <v>0.55850536063818546</v>
      </c>
      <c r="P35" s="6">
        <f t="shared" ref="P35:P66" si="12">(SIN(O35)*$L$5)+$L$4</f>
        <v>21.223266532539856</v>
      </c>
      <c r="Q35" s="6">
        <f t="shared" ref="Q35:Q66" si="13">(COS(O35)*$L$5)+$L$3</f>
        <v>75.014326251064858</v>
      </c>
      <c r="R35" s="6">
        <f t="shared" ref="R35:R66" si="14">(SIN(O35)*$L$9)+$L$8</f>
        <v>36.034509967857936</v>
      </c>
      <c r="S35" s="6">
        <f t="shared" ref="S35:S66" si="15">(COS(O35)*$L$9)+$L$7</f>
        <v>130.66727053863696</v>
      </c>
      <c r="T35" s="6">
        <f t="shared" ref="T35:T66" si="16">(SIN(O35)*$L$13)+$L$12</f>
        <v>48.991035978359797</v>
      </c>
      <c r="U35" s="6">
        <f t="shared" ref="U35:U66" si="17">(COS(O35)*$L$13)+$L$11</f>
        <v>180.85204648966157</v>
      </c>
      <c r="V35" s="7">
        <f t="shared" ref="V35:V66" si="18">(SIN(O35)*$L$17)+$L$16</f>
        <v>71.724572413964282</v>
      </c>
      <c r="W35" s="7">
        <f t="shared" ref="W35:W66" si="19">(COS(O35)*$L$17)+$L$15</f>
        <v>280.13330981477225</v>
      </c>
      <c r="X35" s="7" t="e">
        <f t="shared" ref="X35:X66" si="20">(SIN(O35)*$L$21)+$L$20</f>
        <v>#VALUE!</v>
      </c>
      <c r="Y35" s="7" t="e">
        <f t="shared" ref="Y35:Y66" si="21">(COS(O35)*$L$21)+$L$19</f>
        <v>#VALUE!</v>
      </c>
    </row>
    <row r="36" spans="4:25" ht="19">
      <c r="D36" t="s">
        <v>50</v>
      </c>
      <c r="E36" t="s">
        <v>51</v>
      </c>
      <c r="H36" s="6" t="s">
        <v>19</v>
      </c>
      <c r="I36" s="6" t="s">
        <v>20</v>
      </c>
      <c r="J36" s="6" t="s">
        <v>21</v>
      </c>
      <c r="K36" s="6" t="s">
        <v>22</v>
      </c>
      <c r="L36" s="6" t="s">
        <v>23</v>
      </c>
      <c r="N36" s="6">
        <f t="shared" si="11"/>
        <v>33</v>
      </c>
      <c r="O36" s="6">
        <f t="shared" si="10"/>
        <v>0.57595865315812877</v>
      </c>
      <c r="P36" s="6">
        <f t="shared" si="12"/>
        <v>21.812793352351832</v>
      </c>
      <c r="Q36" s="6">
        <f t="shared" si="13"/>
        <v>74.638756246214228</v>
      </c>
      <c r="R36" s="6">
        <f t="shared" si="14"/>
        <v>37.035454381021843</v>
      </c>
      <c r="S36" s="6">
        <f t="shared" si="15"/>
        <v>130.02959862028882</v>
      </c>
      <c r="T36" s="6">
        <f t="shared" si="16"/>
        <v>50.351878787139256</v>
      </c>
      <c r="U36" s="6">
        <f t="shared" si="17"/>
        <v>179.98509400655445</v>
      </c>
      <c r="V36" s="7">
        <f t="shared" si="18"/>
        <v>73.716893389283911</v>
      </c>
      <c r="W36" s="7">
        <f t="shared" si="19"/>
        <v>278.86406137141313</v>
      </c>
      <c r="X36" s="7" t="e">
        <f t="shared" si="20"/>
        <v>#VALUE!</v>
      </c>
      <c r="Y36" s="7" t="e">
        <f t="shared" si="21"/>
        <v>#VALUE!</v>
      </c>
    </row>
    <row r="37" spans="4:25">
      <c r="D37" s="6">
        <f>IF(K24&lt;&gt;"",K24,#N/A)</f>
        <v>41.05</v>
      </c>
      <c r="E37" s="6">
        <f>IF(L24&lt;&gt;"",L24,#N/A)</f>
        <v>40.049999999999997</v>
      </c>
      <c r="H37" s="6">
        <f>A4</f>
        <v>1</v>
      </c>
      <c r="I37" s="6">
        <f>(B4-A4)^2</f>
        <v>6416.0099999999993</v>
      </c>
      <c r="J37" s="6">
        <f>H37*I37</f>
        <v>6416.0099999999993</v>
      </c>
      <c r="K37" s="8">
        <f>H37^2</f>
        <v>1</v>
      </c>
      <c r="L37" s="6">
        <f>I37^2</f>
        <v>41165184.320099995</v>
      </c>
      <c r="N37" s="6">
        <f t="shared" si="11"/>
        <v>34</v>
      </c>
      <c r="O37" s="6">
        <f t="shared" si="10"/>
        <v>0.59341194567807209</v>
      </c>
      <c r="P37" s="6">
        <f t="shared" si="12"/>
        <v>22.395675784003412</v>
      </c>
      <c r="Q37" s="6">
        <f t="shared" si="13"/>
        <v>74.252954780829413</v>
      </c>
      <c r="R37" s="6">
        <f t="shared" si="14"/>
        <v>38.025117436010788</v>
      </c>
      <c r="S37" s="6">
        <f t="shared" si="15"/>
        <v>129.37455493374284</v>
      </c>
      <c r="T37" s="6">
        <f t="shared" si="16"/>
        <v>51.697383925870554</v>
      </c>
      <c r="U37" s="6">
        <f t="shared" si="17"/>
        <v>179.09452358271361</v>
      </c>
      <c r="V37" s="7">
        <f t="shared" si="18"/>
        <v>75.686759484765588</v>
      </c>
      <c r="W37" s="7">
        <f t="shared" si="19"/>
        <v>277.56023544532491</v>
      </c>
      <c r="X37" s="7" t="e">
        <f t="shared" si="20"/>
        <v>#VALUE!</v>
      </c>
      <c r="Y37" s="7" t="e">
        <f t="shared" si="21"/>
        <v>#VALUE!</v>
      </c>
    </row>
    <row r="38" spans="4:25">
      <c r="D38" s="6">
        <f t="shared" ref="D38:E41" si="22">IF(K25&lt;&gt;"",K25,#N/A)</f>
        <v>73</v>
      </c>
      <c r="E38" s="6">
        <f t="shared" si="22"/>
        <v>68</v>
      </c>
      <c r="H38" s="6">
        <f>A5</f>
        <v>5</v>
      </c>
      <c r="I38" s="6">
        <f>(B5-A5)^2</f>
        <v>18496</v>
      </c>
      <c r="J38" s="6">
        <f>H38*I38</f>
        <v>92480</v>
      </c>
      <c r="K38" s="8">
        <f t="shared" ref="K38:K41" si="23">H38^2</f>
        <v>25</v>
      </c>
      <c r="L38" s="6">
        <f t="shared" ref="L38:L41" si="24">I38^2</f>
        <v>342102016</v>
      </c>
      <c r="N38" s="6">
        <f t="shared" si="11"/>
        <v>35</v>
      </c>
      <c r="O38" s="6">
        <f t="shared" si="10"/>
        <v>0.6108652381980153</v>
      </c>
      <c r="P38" s="6">
        <f t="shared" si="12"/>
        <v>22.971736275859392</v>
      </c>
      <c r="Q38" s="6">
        <f t="shared" si="13"/>
        <v>73.857039373774114</v>
      </c>
      <c r="R38" s="6">
        <f t="shared" si="14"/>
        <v>39.003197671871135</v>
      </c>
      <c r="S38" s="6">
        <f t="shared" si="15"/>
        <v>128.70233901165145</v>
      </c>
      <c r="T38" s="6">
        <f t="shared" si="16"/>
        <v>53.027141540654206</v>
      </c>
      <c r="U38" s="6">
        <f t="shared" si="17"/>
        <v>178.18060649451729</v>
      </c>
      <c r="V38" s="7">
        <f t="shared" si="18"/>
        <v>77.633570660114074</v>
      </c>
      <c r="W38" s="7">
        <f t="shared" si="19"/>
        <v>276.22222919451502</v>
      </c>
      <c r="X38" s="7" t="e">
        <f t="shared" si="20"/>
        <v>#VALUE!</v>
      </c>
      <c r="Y38" s="7" t="e">
        <f t="shared" si="21"/>
        <v>#VALUE!</v>
      </c>
    </row>
    <row r="39" spans="4:25">
      <c r="D39" s="6">
        <f t="shared" si="22"/>
        <v>102.45</v>
      </c>
      <c r="E39" s="6">
        <f t="shared" si="22"/>
        <v>92.45</v>
      </c>
      <c r="H39" s="6">
        <f>A6</f>
        <v>10</v>
      </c>
      <c r="I39" s="6">
        <f>(B6-A6)^2</f>
        <v>34188.01</v>
      </c>
      <c r="J39" s="6">
        <f>H39*I39</f>
        <v>341880.10000000003</v>
      </c>
      <c r="K39" s="8">
        <f t="shared" si="23"/>
        <v>100</v>
      </c>
      <c r="L39" s="6">
        <f t="shared" si="24"/>
        <v>1168820027.7601001</v>
      </c>
      <c r="N39" s="6">
        <f t="shared" si="11"/>
        <v>36</v>
      </c>
      <c r="O39" s="6">
        <f t="shared" si="10"/>
        <v>0.62831853071795862</v>
      </c>
      <c r="P39" s="6">
        <f t="shared" si="12"/>
        <v>23.540799354313549</v>
      </c>
      <c r="Q39" s="6">
        <f t="shared" si="13"/>
        <v>73.45113062471664</v>
      </c>
      <c r="R39" s="6">
        <f t="shared" si="14"/>
        <v>39.969397155888174</v>
      </c>
      <c r="S39" s="6">
        <f t="shared" si="15"/>
        <v>128.01315561749641</v>
      </c>
      <c r="T39" s="6">
        <f t="shared" si="16"/>
        <v>54.340746574439144</v>
      </c>
      <c r="U39" s="6">
        <f t="shared" si="17"/>
        <v>177.24362112996391</v>
      </c>
      <c r="V39" s="7">
        <f t="shared" si="18"/>
        <v>79.556733897786231</v>
      </c>
      <c r="W39" s="7">
        <f t="shared" si="19"/>
        <v>274.85045018864912</v>
      </c>
      <c r="X39" s="7" t="e">
        <f t="shared" si="20"/>
        <v>#VALUE!</v>
      </c>
      <c r="Y39" s="7" t="e">
        <f t="shared" si="21"/>
        <v>#VALUE!</v>
      </c>
    </row>
    <row r="40" spans="4:25">
      <c r="D40" s="6">
        <f t="shared" si="22"/>
        <v>165.35</v>
      </c>
      <c r="E40" s="6">
        <f t="shared" si="22"/>
        <v>135.35</v>
      </c>
      <c r="H40" s="6">
        <f>A7</f>
        <v>30</v>
      </c>
      <c r="I40" s="6">
        <f>(B7-A7)^2</f>
        <v>73278.489999999991</v>
      </c>
      <c r="J40" s="6">
        <f>H40*I40</f>
        <v>2198354.6999999997</v>
      </c>
      <c r="K40" s="8">
        <f t="shared" si="23"/>
        <v>900</v>
      </c>
      <c r="L40" s="6">
        <f t="shared" si="24"/>
        <v>5369737096.6800985</v>
      </c>
      <c r="N40" s="6">
        <f t="shared" si="11"/>
        <v>37</v>
      </c>
      <c r="O40" s="6">
        <f t="shared" si="10"/>
        <v>0.64577182323790194</v>
      </c>
      <c r="P40" s="6">
        <f t="shared" si="12"/>
        <v>24.10269167723953</v>
      </c>
      <c r="Q40" s="6">
        <f t="shared" si="13"/>
        <v>73.035352177394074</v>
      </c>
      <c r="R40" s="6">
        <f t="shared" si="14"/>
        <v>40.92342157433928</v>
      </c>
      <c r="S40" s="6">
        <f t="shared" si="15"/>
        <v>127.3072146832159</v>
      </c>
      <c r="T40" s="6">
        <f t="shared" si="16"/>
        <v>55.637798890406863</v>
      </c>
      <c r="U40" s="6">
        <f t="shared" si="17"/>
        <v>176.28385290387223</v>
      </c>
      <c r="V40" s="7">
        <f t="shared" si="18"/>
        <v>81.455663383629727</v>
      </c>
      <c r="W40" s="7">
        <f t="shared" si="19"/>
        <v>273.44531628490108</v>
      </c>
      <c r="X40" s="7" t="e">
        <f t="shared" si="20"/>
        <v>#VALUE!</v>
      </c>
      <c r="Y40" s="7" t="e">
        <f t="shared" si="21"/>
        <v>#VALUE!</v>
      </c>
    </row>
    <row r="41" spans="4:25">
      <c r="D41" s="6" t="e">
        <f t="shared" si="22"/>
        <v>#N/A</v>
      </c>
      <c r="E41" s="6" t="e">
        <f t="shared" si="22"/>
        <v>#N/A</v>
      </c>
      <c r="H41" s="6">
        <f>A8</f>
        <v>0</v>
      </c>
      <c r="I41" s="6">
        <f>(B8-A8)^2</f>
        <v>0</v>
      </c>
      <c r="J41" s="6">
        <f>H41*I41</f>
        <v>0</v>
      </c>
      <c r="K41" s="8">
        <f t="shared" si="23"/>
        <v>0</v>
      </c>
      <c r="L41" s="6">
        <f t="shared" si="24"/>
        <v>0</v>
      </c>
      <c r="N41" s="6">
        <f t="shared" si="11"/>
        <v>38</v>
      </c>
      <c r="O41" s="6">
        <f t="shared" si="10"/>
        <v>0.66322511575784526</v>
      </c>
      <c r="P41" s="6">
        <f t="shared" si="12"/>
        <v>24.657242086792614</v>
      </c>
      <c r="Q41" s="6">
        <f t="shared" si="13"/>
        <v>72.609830681949205</v>
      </c>
      <c r="R41" s="6">
        <f t="shared" si="14"/>
        <v>41.864980322144767</v>
      </c>
      <c r="S41" s="6">
        <f t="shared" si="15"/>
        <v>126.58473124525709</v>
      </c>
      <c r="T41" s="6">
        <f t="shared" si="16"/>
        <v>56.91790339385711</v>
      </c>
      <c r="U41" s="6">
        <f t="shared" si="17"/>
        <v>175.30159417094143</v>
      </c>
      <c r="V41" s="7">
        <f t="shared" si="18"/>
        <v>83.329780685327847</v>
      </c>
      <c r="W41" s="7">
        <f t="shared" si="19"/>
        <v>272.00725550066977</v>
      </c>
      <c r="X41" s="7" t="e">
        <f t="shared" si="20"/>
        <v>#VALUE!</v>
      </c>
      <c r="Y41" s="7" t="e">
        <f t="shared" si="21"/>
        <v>#VALUE!</v>
      </c>
    </row>
    <row r="42" spans="4:25">
      <c r="G42" t="s">
        <v>45</v>
      </c>
      <c r="H42" s="6">
        <f>SUM(H37:H41)</f>
        <v>46</v>
      </c>
      <c r="I42" s="6">
        <f t="shared" ref="I42:L42" si="25">SUM(I37:I41)</f>
        <v>132378.51</v>
      </c>
      <c r="J42" s="6">
        <f t="shared" si="25"/>
        <v>2639130.8099999996</v>
      </c>
      <c r="K42" s="6">
        <f t="shared" si="25"/>
        <v>1026</v>
      </c>
      <c r="L42" s="6">
        <f t="shared" si="25"/>
        <v>6921824324.7602987</v>
      </c>
      <c r="N42" s="6">
        <f t="shared" si="11"/>
        <v>39</v>
      </c>
      <c r="O42" s="6">
        <f t="shared" si="10"/>
        <v>0.68067840827778847</v>
      </c>
      <c r="P42" s="6">
        <f t="shared" si="12"/>
        <v>25.204281661545984</v>
      </c>
      <c r="Q42" s="6">
        <f t="shared" si="13"/>
        <v>72.174695756351682</v>
      </c>
      <c r="R42" s="6">
        <f t="shared" si="14"/>
        <v>42.793786591388944</v>
      </c>
      <c r="S42" s="6">
        <f t="shared" si="15"/>
        <v>125.84592537907402</v>
      </c>
      <c r="T42" s="6">
        <f t="shared" si="16"/>
        <v>58.180670152557468</v>
      </c>
      <c r="U42" s="6">
        <f t="shared" si="17"/>
        <v>174.29714413669697</v>
      </c>
      <c r="V42" s="7">
        <f t="shared" si="18"/>
        <v>85.17851492859549</v>
      </c>
      <c r="W42" s="7">
        <f t="shared" si="19"/>
        <v>270.53670588320097</v>
      </c>
      <c r="X42" s="7" t="e">
        <f t="shared" si="20"/>
        <v>#VALUE!</v>
      </c>
      <c r="Y42" s="7" t="e">
        <f t="shared" si="21"/>
        <v>#VALUE!</v>
      </c>
    </row>
    <row r="43" spans="4:25">
      <c r="G43" t="s">
        <v>46</v>
      </c>
      <c r="H43" s="6">
        <f>COUNT(A4:A8)</f>
        <v>4</v>
      </c>
      <c r="N43" s="6">
        <f t="shared" si="11"/>
        <v>40</v>
      </c>
      <c r="O43" s="6">
        <f t="shared" si="10"/>
        <v>0.69813170079773179</v>
      </c>
      <c r="P43" s="6">
        <f t="shared" si="12"/>
        <v>25.743643767945894</v>
      </c>
      <c r="Q43" s="6">
        <f t="shared" si="13"/>
        <v>71.730079946915069</v>
      </c>
      <c r="R43" s="6">
        <f t="shared" si="14"/>
        <v>43.709557458684671</v>
      </c>
      <c r="S43" s="6">
        <f t="shared" si="15"/>
        <v>125.0910221320905</v>
      </c>
      <c r="T43" s="6">
        <f t="shared" si="16"/>
        <v>59.425714515520554</v>
      </c>
      <c r="U43" s="6">
        <f t="shared" si="17"/>
        <v>173.27080876634952</v>
      </c>
      <c r="V43" s="7">
        <f t="shared" si="18"/>
        <v>87.001302971073088</v>
      </c>
      <c r="W43" s="7">
        <f t="shared" si="19"/>
        <v>269.03411537615364</v>
      </c>
      <c r="X43" s="7" t="e">
        <f t="shared" si="20"/>
        <v>#VALUE!</v>
      </c>
      <c r="Y43" s="7" t="e">
        <f t="shared" si="21"/>
        <v>#VALUE!</v>
      </c>
    </row>
    <row r="44" spans="4:25">
      <c r="D44" t="s">
        <v>60</v>
      </c>
      <c r="N44" s="6">
        <f t="shared" si="11"/>
        <v>41</v>
      </c>
      <c r="O44" s="6">
        <f t="shared" si="10"/>
        <v>0.71558499331767511</v>
      </c>
      <c r="P44" s="6">
        <f t="shared" si="12"/>
        <v>26.275164111069813</v>
      </c>
      <c r="Q44" s="6">
        <f t="shared" si="13"/>
        <v>71.276118687922008</v>
      </c>
      <c r="R44" s="6">
        <f t="shared" si="14"/>
        <v>44.612013971354493</v>
      </c>
      <c r="S44" s="6">
        <f t="shared" si="15"/>
        <v>124.32025145514849</v>
      </c>
      <c r="T44" s="6">
        <f t="shared" si="16"/>
        <v>60.652657230172402</v>
      </c>
      <c r="U44" s="6">
        <f t="shared" si="17"/>
        <v>172.22290069159527</v>
      </c>
      <c r="V44" s="7">
        <f t="shared" si="18"/>
        <v>88.797589573865153</v>
      </c>
      <c r="W44" s="7">
        <f t="shared" si="19"/>
        <v>267.4999416831522</v>
      </c>
      <c r="X44" s="7" t="e">
        <f t="shared" si="20"/>
        <v>#VALUE!</v>
      </c>
      <c r="Y44" s="7" t="e">
        <f t="shared" si="21"/>
        <v>#VALUE!</v>
      </c>
    </row>
    <row r="45" spans="4:25">
      <c r="D45" s="30">
        <f t="array" ref="D45:E49" ca="1">LINEST(N(OFFSET(L24:L28,SMALL(IF(ISNUMBER(L24:L28),ROW(L24:L28)-ROW(L24)),ROW(INDIRECT("1:"&amp;COUNT(L24:L28)))),,1)),N(OFFSET(K24:K28,SMALL(IF(ISNUMBER(K24:K28),ROW(K24:K28)-ROW(K24)),ROW(INDIRECT("1:"&amp;COUNT(K24:K28)))),,1)),TRUE,TRUE)</f>
        <v>0.76188539519750664</v>
      </c>
      <c r="E45" s="6">
        <f ca="1"/>
        <v>11.23101546095802</v>
      </c>
      <c r="N45" s="6">
        <f t="shared" si="11"/>
        <v>42</v>
      </c>
      <c r="O45" s="6">
        <f t="shared" si="10"/>
        <v>0.73303828583761843</v>
      </c>
      <c r="P45" s="6">
        <f t="shared" si="12"/>
        <v>26.798680784672271</v>
      </c>
      <c r="Q45" s="6">
        <f t="shared" si="13"/>
        <v>70.812950260369632</v>
      </c>
      <c r="R45" s="6">
        <f t="shared" si="14"/>
        <v>45.500881232402364</v>
      </c>
      <c r="S45" s="6">
        <f t="shared" si="15"/>
        <v>123.53384813246281</v>
      </c>
      <c r="T45" s="6">
        <f t="shared" si="16"/>
        <v>61.861124557876444</v>
      </c>
      <c r="U45" s="6">
        <f t="shared" si="17"/>
        <v>171.15373911538512</v>
      </c>
      <c r="V45" s="7">
        <f t="shared" si="18"/>
        <v>90.566827570671464</v>
      </c>
      <c r="W45" s="7">
        <f t="shared" si="19"/>
        <v>265.93465212836531</v>
      </c>
      <c r="X45" s="7" t="e">
        <f t="shared" si="20"/>
        <v>#VALUE!</v>
      </c>
      <c r="Y45" s="7" t="e">
        <f t="shared" si="21"/>
        <v>#VALUE!</v>
      </c>
    </row>
    <row r="46" spans="4:25">
      <c r="D46" s="6">
        <f ca="1"/>
        <v>3.5210593672684774E-2</v>
      </c>
      <c r="E46" s="6">
        <f ca="1"/>
        <v>3.728448063989247</v>
      </c>
      <c r="J46" s="29"/>
      <c r="N46" s="6">
        <f t="shared" si="11"/>
        <v>43</v>
      </c>
      <c r="O46" s="6">
        <f t="shared" si="10"/>
        <v>0.75049157835756175</v>
      </c>
      <c r="P46" s="6">
        <f t="shared" si="12"/>
        <v>27.314034320503062</v>
      </c>
      <c r="Q46" s="6">
        <f t="shared" si="13"/>
        <v>70.340715749847774</v>
      </c>
      <c r="R46" s="6">
        <f t="shared" si="14"/>
        <v>46.375888484249899</v>
      </c>
      <c r="S46" s="6">
        <f t="shared" si="15"/>
        <v>122.73205171010359</v>
      </c>
      <c r="T46" s="6">
        <f t="shared" si="16"/>
        <v>63.050748387777986</v>
      </c>
      <c r="U46" s="6">
        <f t="shared" si="17"/>
        <v>170.0636497146923</v>
      </c>
      <c r="V46" s="7">
        <f t="shared" si="18"/>
        <v>92.308478034459171</v>
      </c>
      <c r="W46" s="7">
        <f t="shared" si="19"/>
        <v>264.33872351415471</v>
      </c>
      <c r="X46" s="7" t="e">
        <f t="shared" si="20"/>
        <v>#VALUE!</v>
      </c>
      <c r="Y46" s="7" t="e">
        <f t="shared" si="21"/>
        <v>#VALUE!</v>
      </c>
    </row>
    <row r="47" spans="4:25">
      <c r="D47" s="6">
        <f ca="1"/>
        <v>0.99574650248461216</v>
      </c>
      <c r="E47" s="6">
        <f ca="1"/>
        <v>3.2267914544554865</v>
      </c>
      <c r="N47" s="6">
        <f t="shared" si="11"/>
        <v>44</v>
      </c>
      <c r="O47" s="6">
        <f t="shared" si="10"/>
        <v>0.76794487087750496</v>
      </c>
      <c r="P47" s="6">
        <f t="shared" si="12"/>
        <v>27.821067736882839</v>
      </c>
      <c r="Q47" s="6">
        <f t="shared" si="13"/>
        <v>69.859559003562978</v>
      </c>
      <c r="R47" s="6">
        <f t="shared" si="14"/>
        <v>47.236769191211813</v>
      </c>
      <c r="S47" s="6">
        <f t="shared" si="15"/>
        <v>121.91510642302828</v>
      </c>
      <c r="T47" s="6">
        <f t="shared" si="16"/>
        <v>64.221166348934304</v>
      </c>
      <c r="U47" s="6">
        <f t="shared" si="17"/>
        <v>168.95296454130829</v>
      </c>
      <c r="V47" s="7">
        <f t="shared" si="18"/>
        <v>94.02201044162527</v>
      </c>
      <c r="W47" s="7">
        <f t="shared" si="19"/>
        <v>262.71264197583645</v>
      </c>
      <c r="X47" s="7" t="e">
        <f t="shared" si="20"/>
        <v>#VALUE!</v>
      </c>
      <c r="Y47" s="7" t="e">
        <f t="shared" si="21"/>
        <v>#VALUE!</v>
      </c>
    </row>
    <row r="48" spans="4:25">
      <c r="D48" s="6">
        <f ca="1"/>
        <v>468.2012855925318</v>
      </c>
      <c r="E48" s="6">
        <f ca="1"/>
        <v>2</v>
      </c>
      <c r="N48" s="6">
        <f t="shared" si="11"/>
        <v>45</v>
      </c>
      <c r="O48" s="6">
        <f t="shared" si="10"/>
        <v>0.78539816339744828</v>
      </c>
      <c r="P48" s="6">
        <f t="shared" si="12"/>
        <v>28.319626586521224</v>
      </c>
      <c r="Q48" s="6">
        <f t="shared" si="13"/>
        <v>69.369626586521221</v>
      </c>
      <c r="R48" s="6">
        <f t="shared" si="14"/>
        <v>48.083261120685229</v>
      </c>
      <c r="S48" s="6">
        <f t="shared" si="15"/>
        <v>121.08326112068524</v>
      </c>
      <c r="T48" s="6">
        <f t="shared" si="16"/>
        <v>65.372021920696312</v>
      </c>
      <c r="U48" s="6">
        <f t="shared" si="17"/>
        <v>167.82202192069633</v>
      </c>
      <c r="V48" s="7">
        <f t="shared" si="18"/>
        <v>95.706902833599202</v>
      </c>
      <c r="W48" s="7">
        <f t="shared" si="19"/>
        <v>261.05690283359922</v>
      </c>
      <c r="X48" s="7" t="e">
        <f t="shared" si="20"/>
        <v>#VALUE!</v>
      </c>
      <c r="Y48" s="7" t="e">
        <f t="shared" si="21"/>
        <v>#VALUE!</v>
      </c>
    </row>
    <row r="49" spans="4:25">
      <c r="D49" s="6">
        <f ca="1"/>
        <v>4874.9975088189058</v>
      </c>
      <c r="E49" s="6">
        <f ca="1"/>
        <v>20.824366181093911</v>
      </c>
      <c r="N49" s="6">
        <f t="shared" si="11"/>
        <v>46</v>
      </c>
      <c r="O49" s="6">
        <f t="shared" si="10"/>
        <v>0.8028514559173916</v>
      </c>
      <c r="P49" s="6">
        <f t="shared" si="12"/>
        <v>28.809559003562974</v>
      </c>
      <c r="Q49" s="6">
        <f t="shared" si="13"/>
        <v>68.871067736882836</v>
      </c>
      <c r="R49" s="6">
        <f t="shared" si="14"/>
        <v>48.915106423028277</v>
      </c>
      <c r="S49" s="6">
        <f t="shared" si="15"/>
        <v>120.23676919121181</v>
      </c>
      <c r="T49" s="6">
        <f t="shared" si="16"/>
        <v>66.502964541308287</v>
      </c>
      <c r="U49" s="6">
        <f t="shared" si="17"/>
        <v>166.67116634893432</v>
      </c>
      <c r="V49" s="7">
        <f t="shared" si="18"/>
        <v>97.362641975836425</v>
      </c>
      <c r="W49" s="7">
        <f t="shared" si="19"/>
        <v>259.37201044162526</v>
      </c>
      <c r="X49" s="7" t="e">
        <f t="shared" si="20"/>
        <v>#VALUE!</v>
      </c>
      <c r="Y49" s="7" t="e">
        <f t="shared" si="21"/>
        <v>#VALUE!</v>
      </c>
    </row>
    <row r="50" spans="4:25">
      <c r="D50" t="str">
        <f>L19</f>
        <v/>
      </c>
      <c r="E50" t="str">
        <f>L21</f>
        <v/>
      </c>
      <c r="N50" s="6">
        <f t="shared" si="11"/>
        <v>47</v>
      </c>
      <c r="O50" s="6">
        <f t="shared" si="10"/>
        <v>0.82030474843733492</v>
      </c>
      <c r="P50" s="6">
        <f t="shared" si="12"/>
        <v>29.290715749847774</v>
      </c>
      <c r="Q50" s="6">
        <f t="shared" si="13"/>
        <v>68.364034320503066</v>
      </c>
      <c r="R50" s="6">
        <f t="shared" si="14"/>
        <v>49.73205171010359</v>
      </c>
      <c r="S50" s="6">
        <f t="shared" si="15"/>
        <v>119.3758884842499</v>
      </c>
      <c r="T50" s="6">
        <f t="shared" si="16"/>
        <v>67.613649714692315</v>
      </c>
      <c r="U50" s="6">
        <f t="shared" si="17"/>
        <v>165.500748387778</v>
      </c>
      <c r="V50" s="7">
        <f t="shared" si="18"/>
        <v>98.988723514154714</v>
      </c>
      <c r="W50" s="7">
        <f t="shared" si="19"/>
        <v>257.65847803445916</v>
      </c>
      <c r="X50" s="7" t="e">
        <f t="shared" si="20"/>
        <v>#VALUE!</v>
      </c>
      <c r="Y50" s="7" t="e">
        <f t="shared" si="21"/>
        <v>#VALUE!</v>
      </c>
    </row>
    <row r="51" spans="4:25">
      <c r="F51" s="28"/>
      <c r="N51" s="6">
        <f t="shared" si="11"/>
        <v>48</v>
      </c>
      <c r="O51" s="6">
        <f t="shared" si="10"/>
        <v>0.83775804095727824</v>
      </c>
      <c r="P51" s="6">
        <f t="shared" si="12"/>
        <v>29.762950260369639</v>
      </c>
      <c r="Q51" s="6">
        <f t="shared" si="13"/>
        <v>67.848680784672268</v>
      </c>
      <c r="R51" s="6">
        <f t="shared" si="14"/>
        <v>50.533848132462808</v>
      </c>
      <c r="S51" s="6">
        <f t="shared" si="15"/>
        <v>118.50088123240236</v>
      </c>
      <c r="T51" s="6">
        <f t="shared" si="16"/>
        <v>68.703739115385105</v>
      </c>
      <c r="U51" s="6">
        <f t="shared" si="17"/>
        <v>164.31112455787644</v>
      </c>
      <c r="V51" s="7">
        <f t="shared" si="18"/>
        <v>100.58465212836531</v>
      </c>
      <c r="W51" s="7">
        <f t="shared" si="19"/>
        <v>255.91682757067144</v>
      </c>
      <c r="X51" s="7" t="e">
        <f t="shared" si="20"/>
        <v>#VALUE!</v>
      </c>
      <c r="Y51" s="7" t="e">
        <f t="shared" si="21"/>
        <v>#VALUE!</v>
      </c>
    </row>
    <row r="52" spans="4:25">
      <c r="N52" s="6">
        <f t="shared" si="11"/>
        <v>49</v>
      </c>
      <c r="O52" s="6">
        <f t="shared" si="10"/>
        <v>0.85521133347722145</v>
      </c>
      <c r="P52" s="6">
        <f t="shared" si="12"/>
        <v>30.226118687922018</v>
      </c>
      <c r="Q52" s="6">
        <f t="shared" si="13"/>
        <v>67.32516411106981</v>
      </c>
      <c r="R52" s="6">
        <f t="shared" si="14"/>
        <v>51.320251455148494</v>
      </c>
      <c r="S52" s="6">
        <f t="shared" si="15"/>
        <v>117.61201397135449</v>
      </c>
      <c r="T52" s="6">
        <f t="shared" si="16"/>
        <v>69.772900691595268</v>
      </c>
      <c r="U52" s="6">
        <f t="shared" si="17"/>
        <v>163.10265723017241</v>
      </c>
      <c r="V52" s="7">
        <f t="shared" si="18"/>
        <v>102.14994168315219</v>
      </c>
      <c r="W52" s="7">
        <f t="shared" si="19"/>
        <v>254.14758957386516</v>
      </c>
      <c r="X52" s="7" t="e">
        <f t="shared" si="20"/>
        <v>#VALUE!</v>
      </c>
      <c r="Y52" s="7" t="e">
        <f t="shared" si="21"/>
        <v>#VALUE!</v>
      </c>
    </row>
    <row r="53" spans="4:25">
      <c r="N53" s="6">
        <f t="shared" si="11"/>
        <v>50</v>
      </c>
      <c r="O53" s="6">
        <f t="shared" si="10"/>
        <v>0.87266462599716477</v>
      </c>
      <c r="P53" s="6">
        <f t="shared" si="12"/>
        <v>30.680079946915068</v>
      </c>
      <c r="Q53" s="6">
        <f t="shared" si="13"/>
        <v>66.793643767945895</v>
      </c>
      <c r="R53" s="6">
        <f t="shared" si="14"/>
        <v>52.091022132090508</v>
      </c>
      <c r="S53" s="6">
        <f t="shared" si="15"/>
        <v>116.70955745868469</v>
      </c>
      <c r="T53" s="6">
        <f t="shared" si="16"/>
        <v>70.820808766349515</v>
      </c>
      <c r="U53" s="6">
        <f t="shared" si="17"/>
        <v>161.87571451552057</v>
      </c>
      <c r="V53" s="7">
        <f t="shared" si="18"/>
        <v>103.68411537615367</v>
      </c>
      <c r="W53" s="7">
        <f t="shared" si="19"/>
        <v>252.3513029710731</v>
      </c>
      <c r="X53" s="7" t="e">
        <f t="shared" si="20"/>
        <v>#VALUE!</v>
      </c>
      <c r="Y53" s="7" t="e">
        <f t="shared" si="21"/>
        <v>#VALUE!</v>
      </c>
    </row>
    <row r="54" spans="4:25">
      <c r="N54" s="6">
        <f t="shared" si="11"/>
        <v>51</v>
      </c>
      <c r="O54" s="6">
        <f t="shared" si="10"/>
        <v>0.89011791851710809</v>
      </c>
      <c r="P54" s="6">
        <f t="shared" si="12"/>
        <v>31.124695756351681</v>
      </c>
      <c r="Q54" s="6">
        <f t="shared" si="13"/>
        <v>66.254281661545988</v>
      </c>
      <c r="R54" s="6">
        <f t="shared" si="14"/>
        <v>52.845925379074018</v>
      </c>
      <c r="S54" s="6">
        <f t="shared" si="15"/>
        <v>115.79378659138895</v>
      </c>
      <c r="T54" s="6">
        <f t="shared" si="16"/>
        <v>71.847144136696969</v>
      </c>
      <c r="U54" s="6">
        <f t="shared" si="17"/>
        <v>160.63067015255749</v>
      </c>
      <c r="V54" s="7">
        <f t="shared" si="18"/>
        <v>105.186705883201</v>
      </c>
      <c r="W54" s="7">
        <f t="shared" si="19"/>
        <v>250.52851492859548</v>
      </c>
      <c r="X54" s="7" t="e">
        <f t="shared" si="20"/>
        <v>#VALUE!</v>
      </c>
      <c r="Y54" s="7" t="e">
        <f t="shared" si="21"/>
        <v>#VALUE!</v>
      </c>
    </row>
    <row r="55" spans="4:25">
      <c r="N55" s="6">
        <f t="shared" si="11"/>
        <v>52</v>
      </c>
      <c r="O55" s="6">
        <f t="shared" si="10"/>
        <v>0.90757121103705141</v>
      </c>
      <c r="P55" s="6">
        <f t="shared" si="12"/>
        <v>31.559830681949215</v>
      </c>
      <c r="Q55" s="6">
        <f t="shared" si="13"/>
        <v>65.707242086792604</v>
      </c>
      <c r="R55" s="6">
        <f t="shared" si="14"/>
        <v>53.584731245257096</v>
      </c>
      <c r="S55" s="6">
        <f t="shared" si="15"/>
        <v>114.86498032214476</v>
      </c>
      <c r="T55" s="6">
        <f t="shared" si="16"/>
        <v>72.851594170941453</v>
      </c>
      <c r="U55" s="6">
        <f t="shared" si="17"/>
        <v>159.36790339385712</v>
      </c>
      <c r="V55" s="7">
        <f t="shared" si="18"/>
        <v>106.65725550066982</v>
      </c>
      <c r="W55" s="7">
        <f t="shared" si="19"/>
        <v>248.67978068532784</v>
      </c>
      <c r="X55" s="7" t="e">
        <f t="shared" si="20"/>
        <v>#VALUE!</v>
      </c>
      <c r="Y55" s="7" t="e">
        <f t="shared" si="21"/>
        <v>#VALUE!</v>
      </c>
    </row>
    <row r="56" spans="4:25">
      <c r="N56" s="6">
        <f t="shared" si="11"/>
        <v>53</v>
      </c>
      <c r="O56" s="6">
        <f t="shared" si="10"/>
        <v>0.92502450355699462</v>
      </c>
      <c r="P56" s="6">
        <f t="shared" si="12"/>
        <v>31.985352177394077</v>
      </c>
      <c r="Q56" s="6">
        <f t="shared" si="13"/>
        <v>65.152691677239531</v>
      </c>
      <c r="R56" s="6">
        <f t="shared" si="14"/>
        <v>54.307214683215911</v>
      </c>
      <c r="S56" s="6">
        <f t="shared" si="15"/>
        <v>113.92342157433929</v>
      </c>
      <c r="T56" s="6">
        <f t="shared" si="16"/>
        <v>73.833852903872227</v>
      </c>
      <c r="U56" s="6">
        <f t="shared" si="17"/>
        <v>158.08779889040687</v>
      </c>
      <c r="V56" s="7">
        <f t="shared" si="18"/>
        <v>108.09531628490107</v>
      </c>
      <c r="W56" s="7">
        <f t="shared" si="19"/>
        <v>246.80566338362974</v>
      </c>
      <c r="X56" s="7" t="e">
        <f t="shared" si="20"/>
        <v>#VALUE!</v>
      </c>
      <c r="Y56" s="7" t="e">
        <f t="shared" si="21"/>
        <v>#VALUE!</v>
      </c>
    </row>
    <row r="57" spans="4:25">
      <c r="N57" s="6">
        <f t="shared" si="11"/>
        <v>54</v>
      </c>
      <c r="O57" s="6">
        <f t="shared" si="10"/>
        <v>0.94247779607693793</v>
      </c>
      <c r="P57" s="6">
        <f t="shared" si="12"/>
        <v>32.401130624716643</v>
      </c>
      <c r="Q57" s="6">
        <f t="shared" si="13"/>
        <v>64.590799354313546</v>
      </c>
      <c r="R57" s="6">
        <f t="shared" si="14"/>
        <v>55.013155617496423</v>
      </c>
      <c r="S57" s="6">
        <f t="shared" si="15"/>
        <v>112.96939715588817</v>
      </c>
      <c r="T57" s="6">
        <f t="shared" si="16"/>
        <v>74.793621129963896</v>
      </c>
      <c r="U57" s="6">
        <f t="shared" si="17"/>
        <v>156.79074657443914</v>
      </c>
      <c r="V57" s="7">
        <f t="shared" si="18"/>
        <v>109.50045018864914</v>
      </c>
      <c r="W57" s="7">
        <f t="shared" si="19"/>
        <v>244.90673389778624</v>
      </c>
      <c r="X57" s="7" t="e">
        <f t="shared" si="20"/>
        <v>#VALUE!</v>
      </c>
      <c r="Y57" s="7" t="e">
        <f t="shared" si="21"/>
        <v>#VALUE!</v>
      </c>
    </row>
    <row r="58" spans="4:25">
      <c r="N58" s="6">
        <f t="shared" si="11"/>
        <v>55</v>
      </c>
      <c r="O58" s="6">
        <f t="shared" si="10"/>
        <v>0.95993108859688125</v>
      </c>
      <c r="P58" s="6">
        <f t="shared" si="12"/>
        <v>32.807039373774117</v>
      </c>
      <c r="Q58" s="6">
        <f t="shared" si="13"/>
        <v>64.021736275859396</v>
      </c>
      <c r="R58" s="6">
        <f t="shared" si="14"/>
        <v>55.702339011651439</v>
      </c>
      <c r="S58" s="6">
        <f t="shared" si="15"/>
        <v>112.00319767187113</v>
      </c>
      <c r="T58" s="6">
        <f t="shared" si="16"/>
        <v>75.730606494517289</v>
      </c>
      <c r="U58" s="6">
        <f t="shared" si="17"/>
        <v>155.47714154065423</v>
      </c>
      <c r="V58" s="7">
        <f t="shared" si="18"/>
        <v>110.87222919451503</v>
      </c>
      <c r="W58" s="7">
        <f t="shared" si="19"/>
        <v>242.98357066011408</v>
      </c>
      <c r="X58" s="7" t="e">
        <f t="shared" si="20"/>
        <v>#VALUE!</v>
      </c>
      <c r="Y58" s="7" t="e">
        <f t="shared" si="21"/>
        <v>#VALUE!</v>
      </c>
    </row>
    <row r="59" spans="4:25">
      <c r="N59" s="6">
        <f t="shared" si="11"/>
        <v>56</v>
      </c>
      <c r="O59" s="6">
        <f t="shared" si="10"/>
        <v>0.97738438111682457</v>
      </c>
      <c r="P59" s="6">
        <f t="shared" si="12"/>
        <v>33.202954780829423</v>
      </c>
      <c r="Q59" s="6">
        <f t="shared" si="13"/>
        <v>63.445675784003406</v>
      </c>
      <c r="R59" s="6">
        <f t="shared" si="14"/>
        <v>56.374554933742836</v>
      </c>
      <c r="S59" s="6">
        <f t="shared" si="15"/>
        <v>111.02511743601079</v>
      </c>
      <c r="T59" s="6">
        <f t="shared" si="16"/>
        <v>76.644523582713617</v>
      </c>
      <c r="U59" s="6">
        <f t="shared" si="17"/>
        <v>154.14738392587054</v>
      </c>
      <c r="V59" s="7">
        <f t="shared" si="18"/>
        <v>112.2102354453249</v>
      </c>
      <c r="W59" s="7">
        <f t="shared" si="19"/>
        <v>241.03675948476558</v>
      </c>
      <c r="X59" s="7" t="e">
        <f t="shared" si="20"/>
        <v>#VALUE!</v>
      </c>
      <c r="Y59" s="7" t="e">
        <f t="shared" si="21"/>
        <v>#VALUE!</v>
      </c>
    </row>
    <row r="60" spans="4:25">
      <c r="N60" s="6">
        <f t="shared" si="11"/>
        <v>57</v>
      </c>
      <c r="O60" s="6">
        <f t="shared" si="10"/>
        <v>0.99483767363676789</v>
      </c>
      <c r="P60" s="6">
        <f t="shared" si="12"/>
        <v>33.588756246214231</v>
      </c>
      <c r="Q60" s="6">
        <f t="shared" si="13"/>
        <v>62.862793352351829</v>
      </c>
      <c r="R60" s="6">
        <f t="shared" si="14"/>
        <v>57.029598620288837</v>
      </c>
      <c r="S60" s="6">
        <f t="shared" si="15"/>
        <v>110.03545438102185</v>
      </c>
      <c r="T60" s="6">
        <f t="shared" si="16"/>
        <v>77.535094006554459</v>
      </c>
      <c r="U60" s="6">
        <f t="shared" si="17"/>
        <v>152.80187878713926</v>
      </c>
      <c r="V60" s="7">
        <f t="shared" si="18"/>
        <v>113.51406137141313</v>
      </c>
      <c r="W60" s="7">
        <f t="shared" si="19"/>
        <v>239.0668933892839</v>
      </c>
      <c r="X60" s="7" t="e">
        <f t="shared" si="20"/>
        <v>#VALUE!</v>
      </c>
      <c r="Y60" s="7" t="e">
        <f t="shared" si="21"/>
        <v>#VALUE!</v>
      </c>
    </row>
    <row r="61" spans="4:25">
      <c r="N61" s="6">
        <f t="shared" si="11"/>
        <v>58</v>
      </c>
      <c r="O61" s="6">
        <f t="shared" si="10"/>
        <v>1.0122909661567112</v>
      </c>
      <c r="P61" s="6">
        <f t="shared" si="12"/>
        <v>33.964326251064854</v>
      </c>
      <c r="Q61" s="6">
        <f t="shared" si="13"/>
        <v>62.27326653253985</v>
      </c>
      <c r="R61" s="6">
        <f t="shared" si="14"/>
        <v>57.667270538636963</v>
      </c>
      <c r="S61" s="6">
        <f t="shared" si="15"/>
        <v>109.03450996785793</v>
      </c>
      <c r="T61" s="6">
        <f t="shared" si="16"/>
        <v>78.402046489661586</v>
      </c>
      <c r="U61" s="6">
        <f t="shared" si="17"/>
        <v>151.44103597835979</v>
      </c>
      <c r="V61" s="7">
        <f t="shared" si="18"/>
        <v>114.78330981477225</v>
      </c>
      <c r="W61" s="7">
        <f t="shared" si="19"/>
        <v>237.07457241396429</v>
      </c>
      <c r="X61" s="7" t="e">
        <f t="shared" si="20"/>
        <v>#VALUE!</v>
      </c>
      <c r="Y61" s="7" t="e">
        <f t="shared" si="21"/>
        <v>#VALUE!</v>
      </c>
    </row>
    <row r="62" spans="4:25">
      <c r="N62" s="6">
        <f t="shared" si="11"/>
        <v>59</v>
      </c>
      <c r="O62" s="6">
        <f t="shared" si="10"/>
        <v>1.0297442586766545</v>
      </c>
      <c r="P62" s="6">
        <f t="shared" si="12"/>
        <v>34.329550393119597</v>
      </c>
      <c r="Q62" s="6">
        <f t="shared" si="13"/>
        <v>61.677274900147665</v>
      </c>
      <c r="R62" s="6">
        <f t="shared" si="14"/>
        <v>58.28737644774364</v>
      </c>
      <c r="S62" s="6">
        <f t="shared" si="15"/>
        <v>108.02258909388368</v>
      </c>
      <c r="T62" s="6">
        <f t="shared" si="16"/>
        <v>79.245116949910283</v>
      </c>
      <c r="U62" s="6">
        <f t="shared" si="17"/>
        <v>150.0652700254345</v>
      </c>
      <c r="V62" s="7">
        <f t="shared" si="18"/>
        <v>116.0175941500309</v>
      </c>
      <c r="W62" s="7">
        <f t="shared" si="19"/>
        <v>235.06040343907583</v>
      </c>
      <c r="X62" s="7" t="e">
        <f t="shared" si="20"/>
        <v>#VALUE!</v>
      </c>
      <c r="Y62" s="7" t="e">
        <f t="shared" si="21"/>
        <v>#VALUE!</v>
      </c>
    </row>
    <row r="63" spans="4:25">
      <c r="N63" s="6">
        <f t="shared" si="11"/>
        <v>60</v>
      </c>
      <c r="O63" s="6">
        <f t="shared" si="10"/>
        <v>1.0471975511965976</v>
      </c>
      <c r="P63" s="6">
        <f t="shared" si="12"/>
        <v>34.68431742156676</v>
      </c>
      <c r="Q63" s="6">
        <f t="shared" si="13"/>
        <v>61.075000000000003</v>
      </c>
      <c r="R63" s="6">
        <f t="shared" si="14"/>
        <v>58.889727457341827</v>
      </c>
      <c r="S63" s="6">
        <f t="shared" si="15"/>
        <v>107</v>
      </c>
      <c r="T63" s="6">
        <f t="shared" si="16"/>
        <v>80.064048579871354</v>
      </c>
      <c r="U63" s="6">
        <f t="shared" si="17"/>
        <v>148.67500000000001</v>
      </c>
      <c r="V63" s="7">
        <f t="shared" si="18"/>
        <v>117.21653840222376</v>
      </c>
      <c r="W63" s="7">
        <f t="shared" si="19"/>
        <v>233.02500000000001</v>
      </c>
      <c r="X63" s="7" t="e">
        <f t="shared" si="20"/>
        <v>#VALUE!</v>
      </c>
      <c r="Y63" s="7" t="e">
        <f t="shared" si="21"/>
        <v>#VALUE!</v>
      </c>
    </row>
    <row r="64" spans="4:25">
      <c r="N64" s="6">
        <f t="shared" si="11"/>
        <v>61</v>
      </c>
      <c r="O64" s="6">
        <f t="shared" si="10"/>
        <v>1.064650843716541</v>
      </c>
      <c r="P64" s="6">
        <f t="shared" si="12"/>
        <v>35.028519270932797</v>
      </c>
      <c r="Q64" s="6">
        <f t="shared" si="13"/>
        <v>60.466625290865792</v>
      </c>
      <c r="R64" s="6">
        <f t="shared" si="14"/>
        <v>59.474140085478908</v>
      </c>
      <c r="S64" s="6">
        <f t="shared" si="15"/>
        <v>105.96705417675092</v>
      </c>
      <c r="T64" s="6">
        <f t="shared" si="16"/>
        <v>80.858591925037132</v>
      </c>
      <c r="U64" s="6">
        <f t="shared" si="17"/>
        <v>147.27064939177387</v>
      </c>
      <c r="V64" s="7">
        <f t="shared" si="18"/>
        <v>118.37977736131721</v>
      </c>
      <c r="W64" s="7">
        <f t="shared" si="19"/>
        <v>230.96898210034172</v>
      </c>
      <c r="X64" s="7" t="e">
        <f t="shared" si="20"/>
        <v>#VALUE!</v>
      </c>
      <c r="Y64" s="7" t="e">
        <f t="shared" si="21"/>
        <v>#VALUE!</v>
      </c>
    </row>
    <row r="65" spans="14:25">
      <c r="N65" s="6">
        <f t="shared" si="11"/>
        <v>62</v>
      </c>
      <c r="O65" s="6">
        <f t="shared" si="10"/>
        <v>1.0821041362364843</v>
      </c>
      <c r="P65" s="6">
        <f t="shared" si="12"/>
        <v>35.362051094000016</v>
      </c>
      <c r="Q65" s="6">
        <f t="shared" si="13"/>
        <v>59.852336089574926</v>
      </c>
      <c r="R65" s="6">
        <f t="shared" si="14"/>
        <v>60.040436314407025</v>
      </c>
      <c r="S65" s="6">
        <f t="shared" si="15"/>
        <v>104.92406626944057</v>
      </c>
      <c r="T65" s="6">
        <f t="shared" si="16"/>
        <v>81.628504959807799</v>
      </c>
      <c r="U65" s="6">
        <f t="shared" si="17"/>
        <v>145.85264597955563</v>
      </c>
      <c r="V65" s="7">
        <f t="shared" si="18"/>
        <v>119.50695669345575</v>
      </c>
      <c r="W65" s="7">
        <f t="shared" si="19"/>
        <v>228.89297602307033</v>
      </c>
      <c r="X65" s="7" t="e">
        <f t="shared" si="20"/>
        <v>#VALUE!</v>
      </c>
      <c r="Y65" s="7" t="e">
        <f t="shared" si="21"/>
        <v>#VALUE!</v>
      </c>
    </row>
    <row r="66" spans="14:25">
      <c r="N66" s="6">
        <f t="shared" si="11"/>
        <v>63</v>
      </c>
      <c r="O66" s="6">
        <f t="shared" si="10"/>
        <v>1.0995574287564276</v>
      </c>
      <c r="P66" s="6">
        <f t="shared" si="12"/>
        <v>35.684811293744126</v>
      </c>
      <c r="Q66" s="6">
        <f t="shared" si="13"/>
        <v>59.232319514568843</v>
      </c>
      <c r="R66" s="6">
        <f t="shared" si="14"/>
        <v>60.588443644809011</v>
      </c>
      <c r="S66" s="6">
        <f t="shared" si="15"/>
        <v>103.87135398228918</v>
      </c>
      <c r="T66" s="6">
        <f t="shared" si="16"/>
        <v>82.373553161214602</v>
      </c>
      <c r="U66" s="6">
        <f t="shared" si="17"/>
        <v>144.42142170092112</v>
      </c>
      <c r="V66" s="7">
        <f t="shared" si="18"/>
        <v>120.59773304889558</v>
      </c>
      <c r="W66" s="7">
        <f t="shared" si="19"/>
        <v>226.79761413974765</v>
      </c>
      <c r="X66" s="7" t="e">
        <f t="shared" si="20"/>
        <v>#VALUE!</v>
      </c>
      <c r="Y66" s="7" t="e">
        <f t="shared" si="21"/>
        <v>#VALUE!</v>
      </c>
    </row>
    <row r="67" spans="14:25">
      <c r="N67" s="6">
        <f t="shared" si="11"/>
        <v>64</v>
      </c>
      <c r="O67" s="6">
        <f t="shared" si="10"/>
        <v>1.1170107212763709</v>
      </c>
      <c r="P67" s="6">
        <f t="shared" ref="P67:P98" si="26">(SIN(O67)*$L$5)+$L$4</f>
        <v>35.996701554281636</v>
      </c>
      <c r="Q67" s="6">
        <f t="shared" ref="Q67:Q98" si="27">(COS(O67)*$L$5)+$L$3</f>
        <v>58.606764428902551</v>
      </c>
      <c r="R67" s="6">
        <f t="shared" ref="R67:R98" si="28">(SIN(O67)*$L$9)+$L$8</f>
        <v>61.117995148343361</v>
      </c>
      <c r="S67" s="6">
        <f t="shared" ref="S67:S98" si="29">(COS(O67)*$L$9)+$L$7</f>
        <v>102.80923798165728</v>
      </c>
      <c r="T67" s="6">
        <f t="shared" ref="T67:T98" si="30">(SIN(O67)*$L$13)+$L$12</f>
        <v>83.093509580357988</v>
      </c>
      <c r="U67" s="6">
        <f t="shared" ref="U67:U98" si="31">(COS(O67)*$L$13)+$L$11</f>
        <v>142.9774125206502</v>
      </c>
      <c r="V67" s="7">
        <f t="shared" ref="V67:V98" si="32">(SIN(O67)*$L$17)+$L$16</f>
        <v>121.65177416659225</v>
      </c>
      <c r="W67" s="7">
        <f t="shared" ref="W67:W98" si="33">(COS(O67)*$L$17)+$L$15</f>
        <v>224.68353471790164</v>
      </c>
      <c r="X67" s="7" t="e">
        <f t="shared" ref="X67:X98" si="34">(SIN(O67)*$L$21)+$L$20</f>
        <v>#VALUE!</v>
      </c>
      <c r="Y67" s="7" t="e">
        <f t="shared" ref="Y67:Y98" si="35">(COS(O67)*$L$21)+$L$19</f>
        <v>#VALUE!</v>
      </c>
    </row>
    <row r="68" spans="14:25">
      <c r="N68" s="6">
        <f t="shared" si="11"/>
        <v>65</v>
      </c>
      <c r="O68" s="6">
        <f t="shared" ref="O68:O131" si="36">N68*(PI()/180)</f>
        <v>1.1344640137963142</v>
      </c>
      <c r="P68" s="6">
        <f t="shared" si="26"/>
        <v>36.29762687081783</v>
      </c>
      <c r="Q68" s="6">
        <f t="shared" si="27"/>
        <v>57.97586138271501</v>
      </c>
      <c r="R68" s="6">
        <f t="shared" si="28"/>
        <v>61.628929518492193</v>
      </c>
      <c r="S68" s="6">
        <f t="shared" si="29"/>
        <v>101.73804179836756</v>
      </c>
      <c r="T68" s="6">
        <f t="shared" si="30"/>
        <v>83.788154911538285</v>
      </c>
      <c r="U68" s="6">
        <f t="shared" si="31"/>
        <v>141.52105829792765</v>
      </c>
      <c r="V68" s="7">
        <f t="shared" si="32"/>
        <v>122.66875897541057</v>
      </c>
      <c r="W68" s="7">
        <f t="shared" si="33"/>
        <v>222.55138172660367</v>
      </c>
      <c r="X68" s="7" t="e">
        <f t="shared" si="34"/>
        <v>#VALUE!</v>
      </c>
      <c r="Y68" s="7" t="e">
        <f t="shared" si="35"/>
        <v>#VALUE!</v>
      </c>
    </row>
    <row r="69" spans="14:25">
      <c r="N69" s="6">
        <f t="shared" ref="N69:N132" si="37">N68+1</f>
        <v>66</v>
      </c>
      <c r="O69" s="6">
        <f t="shared" si="36"/>
        <v>1.1519173063162575</v>
      </c>
      <c r="P69" s="6">
        <f t="shared" si="26"/>
        <v>36.587495578586164</v>
      </c>
      <c r="Q69" s="6">
        <f t="shared" si="27"/>
        <v>57.339802555185798</v>
      </c>
      <c r="R69" s="6">
        <f t="shared" si="28"/>
        <v>62.121091119696857</v>
      </c>
      <c r="S69" s="6">
        <f t="shared" si="29"/>
        <v>100.65809172915442</v>
      </c>
      <c r="T69" s="6">
        <f t="shared" si="30"/>
        <v>84.457277559058454</v>
      </c>
      <c r="U69" s="6">
        <f t="shared" si="31"/>
        <v>140.05280265235774</v>
      </c>
      <c r="V69" s="7">
        <f t="shared" si="32"/>
        <v>123.64837769192602</v>
      </c>
      <c r="W69" s="7">
        <f t="shared" si="33"/>
        <v>220.40180464030954</v>
      </c>
      <c r="X69" s="7" t="e">
        <f t="shared" si="34"/>
        <v>#VALUE!</v>
      </c>
      <c r="Y69" s="7" t="e">
        <f t="shared" si="35"/>
        <v>#VALUE!</v>
      </c>
    </row>
    <row r="70" spans="14:25">
      <c r="N70" s="6">
        <f t="shared" si="37"/>
        <v>67</v>
      </c>
      <c r="O70" s="6">
        <f t="shared" si="36"/>
        <v>1.1693705988362009</v>
      </c>
      <c r="P70" s="6">
        <f t="shared" si="26"/>
        <v>36.866219380770232</v>
      </c>
      <c r="Q70" s="6">
        <f t="shared" si="27"/>
        <v>56.698781695995407</v>
      </c>
      <c r="R70" s="6">
        <f t="shared" si="28"/>
        <v>62.594330034765946</v>
      </c>
      <c r="S70" s="6">
        <f t="shared" si="29"/>
        <v>99.56971673727061</v>
      </c>
      <c r="T70" s="6">
        <f t="shared" si="30"/>
        <v>85.100673701678119</v>
      </c>
      <c r="U70" s="6">
        <f t="shared" si="31"/>
        <v>138.57309282883335</v>
      </c>
      <c r="V70" s="7">
        <f t="shared" si="32"/>
        <v>124.5903319147878</v>
      </c>
      <c r="W70" s="7">
        <f t="shared" si="33"/>
        <v>218.2354582410232</v>
      </c>
      <c r="X70" s="7" t="e">
        <f t="shared" si="34"/>
        <v>#VALUE!</v>
      </c>
      <c r="Y70" s="7" t="e">
        <f t="shared" si="35"/>
        <v>#VALUE!</v>
      </c>
    </row>
    <row r="71" spans="14:25">
      <c r="N71" s="6">
        <f t="shared" si="37"/>
        <v>68</v>
      </c>
      <c r="O71" s="6">
        <f t="shared" si="36"/>
        <v>1.1868238913561442</v>
      </c>
      <c r="P71" s="6">
        <f t="shared" si="26"/>
        <v>37.133713375399836</v>
      </c>
      <c r="Q71" s="6">
        <f t="shared" si="27"/>
        <v>56.052994066307271</v>
      </c>
      <c r="R71" s="6">
        <f t="shared" si="28"/>
        <v>63.048502110541548</v>
      </c>
      <c r="S71" s="6">
        <f t="shared" si="29"/>
        <v>98.473248352282013</v>
      </c>
      <c r="T71" s="6">
        <f t="shared" si="30"/>
        <v>85.718147354699497</v>
      </c>
      <c r="U71" s="6">
        <f t="shared" si="31"/>
        <v>137.08237956130108</v>
      </c>
      <c r="V71" s="7">
        <f t="shared" si="32"/>
        <v>125.49433471561467</v>
      </c>
      <c r="W71" s="7">
        <f t="shared" si="33"/>
        <v>216.05300241884368</v>
      </c>
      <c r="X71" s="7" t="e">
        <f t="shared" si="34"/>
        <v>#VALUE!</v>
      </c>
      <c r="Y71" s="7" t="e">
        <f t="shared" si="35"/>
        <v>#VALUE!</v>
      </c>
    </row>
    <row r="72" spans="14:25">
      <c r="N72" s="6">
        <f t="shared" si="37"/>
        <v>69</v>
      </c>
      <c r="O72" s="6">
        <f t="shared" si="36"/>
        <v>1.2042771838760873</v>
      </c>
      <c r="P72" s="6">
        <f t="shared" si="26"/>
        <v>37.389896081212925</v>
      </c>
      <c r="Q72" s="6">
        <f t="shared" si="27"/>
        <v>55.402636379289277</v>
      </c>
      <c r="R72" s="6">
        <f t="shared" si="28"/>
        <v>63.483469001809716</v>
      </c>
      <c r="S72" s="6">
        <f t="shared" si="29"/>
        <v>97.369020569080419</v>
      </c>
      <c r="T72" s="6">
        <f t="shared" si="30"/>
        <v>86.309510429666304</v>
      </c>
      <c r="U72" s="6">
        <f t="shared" si="31"/>
        <v>135.58111693546303</v>
      </c>
      <c r="V72" s="7">
        <f t="shared" si="32"/>
        <v>126.36011072639626</v>
      </c>
      <c r="W72" s="7">
        <f t="shared" si="33"/>
        <v>213.85510197095641</v>
      </c>
      <c r="X72" s="7" t="e">
        <f t="shared" si="34"/>
        <v>#VALUE!</v>
      </c>
      <c r="Y72" s="7" t="e">
        <f t="shared" si="35"/>
        <v>#VALUE!</v>
      </c>
    </row>
    <row r="73" spans="14:25">
      <c r="N73" s="6">
        <f t="shared" si="37"/>
        <v>70</v>
      </c>
      <c r="O73" s="6">
        <f t="shared" si="36"/>
        <v>1.2217304763960306</v>
      </c>
      <c r="P73" s="6">
        <f t="shared" si="26"/>
        <v>37.634689462475627</v>
      </c>
      <c r="Q73" s="6">
        <f t="shared" si="27"/>
        <v>54.747906740193031</v>
      </c>
      <c r="R73" s="6">
        <f t="shared" si="28"/>
        <v>63.899098213441768</v>
      </c>
      <c r="S73" s="6">
        <f t="shared" si="29"/>
        <v>96.257369746145486</v>
      </c>
      <c r="T73" s="6">
        <f t="shared" si="30"/>
        <v>86.874582791657232</v>
      </c>
      <c r="U73" s="6">
        <f t="shared" si="31"/>
        <v>134.0697622504581</v>
      </c>
      <c r="V73" s="7">
        <f t="shared" si="32"/>
        <v>127.18739622337269</v>
      </c>
      <c r="W73" s="7">
        <f t="shared" si="33"/>
        <v>211.64242639912928</v>
      </c>
      <c r="X73" s="7" t="e">
        <f t="shared" si="34"/>
        <v>#VALUE!</v>
      </c>
      <c r="Y73" s="7" t="e">
        <f t="shared" si="35"/>
        <v>#VALUE!</v>
      </c>
    </row>
    <row r="74" spans="14:25">
      <c r="N74" s="6">
        <f t="shared" si="37"/>
        <v>71</v>
      </c>
      <c r="O74" s="6">
        <f t="shared" si="36"/>
        <v>1.2391837689159739</v>
      </c>
      <c r="P74" s="6">
        <f t="shared" si="26"/>
        <v>37.868018952752635</v>
      </c>
      <c r="Q74" s="6">
        <f t="shared" si="27"/>
        <v>54.089004586009125</v>
      </c>
      <c r="R74" s="6">
        <f t="shared" si="28"/>
        <v>64.295263140753534</v>
      </c>
      <c r="S74" s="6">
        <f t="shared" si="29"/>
        <v>95.138634503086664</v>
      </c>
      <c r="T74" s="6">
        <f t="shared" si="30"/>
        <v>87.413192314156831</v>
      </c>
      <c r="U74" s="6">
        <f t="shared" si="31"/>
        <v>132.54877587956415</v>
      </c>
      <c r="V74" s="7">
        <f t="shared" si="32"/>
        <v>127.97593920736752</v>
      </c>
      <c r="W74" s="7">
        <f t="shared" si="33"/>
        <v>209.41564970577616</v>
      </c>
      <c r="X74" s="7" t="e">
        <f t="shared" si="34"/>
        <v>#VALUE!</v>
      </c>
      <c r="Y74" s="7" t="e">
        <f t="shared" si="35"/>
        <v>#VALUE!</v>
      </c>
    </row>
    <row r="75" spans="14:25">
      <c r="N75" s="6">
        <f t="shared" si="37"/>
        <v>72</v>
      </c>
      <c r="O75" s="6">
        <f t="shared" si="36"/>
        <v>1.2566370614359172</v>
      </c>
      <c r="P75" s="6">
        <f t="shared" si="26"/>
        <v>38.089813477620893</v>
      </c>
      <c r="Q75" s="6">
        <f t="shared" si="27"/>
        <v>53.426130624716642</v>
      </c>
      <c r="R75" s="6">
        <f t="shared" si="28"/>
        <v>64.671843108070433</v>
      </c>
      <c r="S75" s="6">
        <f t="shared" si="29"/>
        <v>94.013155617496423</v>
      </c>
      <c r="T75" s="6">
        <f t="shared" si="30"/>
        <v>87.92517493148695</v>
      </c>
      <c r="U75" s="6">
        <f t="shared" si="31"/>
        <v>131.01862112996389</v>
      </c>
      <c r="V75" s="7">
        <f t="shared" si="32"/>
        <v>128.72549948054902</v>
      </c>
      <c r="W75" s="7">
        <f t="shared" si="33"/>
        <v>207.17545018864914</v>
      </c>
      <c r="X75" s="7" t="e">
        <f t="shared" si="34"/>
        <v>#VALUE!</v>
      </c>
      <c r="Y75" s="7" t="e">
        <f t="shared" si="35"/>
        <v>#VALUE!</v>
      </c>
    </row>
    <row r="76" spans="14:25">
      <c r="N76" s="6">
        <f t="shared" si="37"/>
        <v>73</v>
      </c>
      <c r="O76" s="6">
        <f t="shared" si="36"/>
        <v>1.2740903539558606</v>
      </c>
      <c r="P76" s="6">
        <f t="shared" si="26"/>
        <v>38.300005476319569</v>
      </c>
      <c r="Q76" s="6">
        <f t="shared" si="27"/>
        <v>52.7594867741456</v>
      </c>
      <c r="R76" s="6">
        <f t="shared" si="28"/>
        <v>65.028723405486403</v>
      </c>
      <c r="S76" s="6">
        <f t="shared" si="29"/>
        <v>92.881275921146099</v>
      </c>
      <c r="T76" s="6">
        <f t="shared" si="30"/>
        <v>88.410374688782625</v>
      </c>
      <c r="U76" s="6">
        <f t="shared" si="31"/>
        <v>129.47976410161701</v>
      </c>
      <c r="V76" s="7">
        <f t="shared" si="32"/>
        <v>129.43584871959683</v>
      </c>
      <c r="W76" s="7">
        <f t="shared" si="33"/>
        <v>204.92251023422241</v>
      </c>
      <c r="X76" s="7" t="e">
        <f t="shared" si="34"/>
        <v>#VALUE!</v>
      </c>
      <c r="Y76" s="7" t="e">
        <f t="shared" si="35"/>
        <v>#VALUE!</v>
      </c>
    </row>
    <row r="77" spans="14:25">
      <c r="N77" s="6">
        <f t="shared" si="37"/>
        <v>74</v>
      </c>
      <c r="O77" s="6">
        <f t="shared" si="36"/>
        <v>1.2915436464758039</v>
      </c>
      <c r="P77" s="6">
        <f t="shared" si="26"/>
        <v>38.498530922329671</v>
      </c>
      <c r="Q77" s="6">
        <f t="shared" si="27"/>
        <v>52.089276100470812</v>
      </c>
      <c r="R77" s="6">
        <f t="shared" si="28"/>
        <v>65.365795323805685</v>
      </c>
      <c r="S77" s="6">
        <f t="shared" si="29"/>
        <v>91.743340195555945</v>
      </c>
      <c r="T77" s="6">
        <f t="shared" si="30"/>
        <v>88.868643789497582</v>
      </c>
      <c r="U77" s="6">
        <f t="shared" si="31"/>
        <v>127.93267354528157</v>
      </c>
      <c r="V77" s="7">
        <f t="shared" si="32"/>
        <v>130.10677054525146</v>
      </c>
      <c r="W77" s="7">
        <f t="shared" si="33"/>
        <v>202.65751610983082</v>
      </c>
      <c r="X77" s="7" t="e">
        <f t="shared" si="34"/>
        <v>#VALUE!</v>
      </c>
      <c r="Y77" s="7" t="e">
        <f t="shared" si="35"/>
        <v>#VALUE!</v>
      </c>
    </row>
    <row r="78" spans="14:25">
      <c r="N78" s="6">
        <f t="shared" si="37"/>
        <v>75</v>
      </c>
      <c r="O78" s="6">
        <f t="shared" si="36"/>
        <v>1.3089969389957472</v>
      </c>
      <c r="P78" s="6">
        <f t="shared" si="26"/>
        <v>38.685329342877182</v>
      </c>
      <c r="Q78" s="6">
        <f t="shared" si="27"/>
        <v>51.415702756355955</v>
      </c>
      <c r="R78" s="6">
        <f t="shared" si="28"/>
        <v>65.682956187656643</v>
      </c>
      <c r="S78" s="6">
        <f t="shared" si="29"/>
        <v>90.599695066971407</v>
      </c>
      <c r="T78" s="6">
        <f t="shared" si="30"/>
        <v>89.299842640424373</v>
      </c>
      <c r="U78" s="6">
        <f t="shared" si="31"/>
        <v>126.37782071972805</v>
      </c>
      <c r="V78" s="7">
        <f t="shared" si="32"/>
        <v>130.73806058822538</v>
      </c>
      <c r="W78" s="7">
        <f t="shared" si="33"/>
        <v>200.38115775462617</v>
      </c>
      <c r="X78" s="7" t="e">
        <f t="shared" si="34"/>
        <v>#VALUE!</v>
      </c>
      <c r="Y78" s="7" t="e">
        <f t="shared" si="35"/>
        <v>#VALUE!</v>
      </c>
    </row>
    <row r="79" spans="14:25">
      <c r="N79" s="6">
        <f t="shared" si="37"/>
        <v>76</v>
      </c>
      <c r="O79" s="6">
        <f t="shared" si="36"/>
        <v>1.3264502315156905</v>
      </c>
      <c r="P79" s="6">
        <f t="shared" si="26"/>
        <v>38.860343837353653</v>
      </c>
      <c r="Q79" s="6">
        <f t="shared" si="27"/>
        <v>50.738971918766687</v>
      </c>
      <c r="R79" s="6">
        <f t="shared" si="28"/>
        <v>65.980109386767765</v>
      </c>
      <c r="S79" s="6">
        <f t="shared" si="29"/>
        <v>89.450688900777408</v>
      </c>
      <c r="T79" s="6">
        <f t="shared" si="30"/>
        <v>89.703839894215875</v>
      </c>
      <c r="U79" s="6">
        <f t="shared" si="31"/>
        <v>124.81567924818928</v>
      </c>
      <c r="V79" s="7">
        <f t="shared" si="32"/>
        <v>131.32952655145613</v>
      </c>
      <c r="W79" s="7">
        <f t="shared" si="33"/>
        <v>198.09412856941501</v>
      </c>
      <c r="X79" s="7" t="e">
        <f t="shared" si="34"/>
        <v>#VALUE!</v>
      </c>
      <c r="Y79" s="7" t="e">
        <f t="shared" si="35"/>
        <v>#VALUE!</v>
      </c>
    </row>
    <row r="80" spans="14:25">
      <c r="N80" s="6">
        <f t="shared" si="37"/>
        <v>77</v>
      </c>
      <c r="O80" s="6">
        <f t="shared" si="36"/>
        <v>1.3439035240356338</v>
      </c>
      <c r="P80" s="6">
        <f t="shared" si="26"/>
        <v>39.023521094648672</v>
      </c>
      <c r="Q80" s="6">
        <f t="shared" si="27"/>
        <v>50.059289726471789</v>
      </c>
      <c r="R80" s="6">
        <f t="shared" si="28"/>
        <v>66.257164405395997</v>
      </c>
      <c r="S80" s="6">
        <f t="shared" si="29"/>
        <v>88.296671695382813</v>
      </c>
      <c r="T80" s="6">
        <f t="shared" si="30"/>
        <v>90.080512489395005</v>
      </c>
      <c r="U80" s="6">
        <f t="shared" si="31"/>
        <v>123.24672497409031</v>
      </c>
      <c r="V80" s="7">
        <f t="shared" si="32"/>
        <v>131.88098826868159</v>
      </c>
      <c r="W80" s="7">
        <f t="shared" si="33"/>
        <v>195.79712520544211</v>
      </c>
      <c r="X80" s="7" t="e">
        <f t="shared" si="34"/>
        <v>#VALUE!</v>
      </c>
      <c r="Y80" s="7" t="e">
        <f t="shared" si="35"/>
        <v>#VALUE!</v>
      </c>
    </row>
    <row r="81" spans="14:25">
      <c r="N81" s="6">
        <f t="shared" si="37"/>
        <v>78</v>
      </c>
      <c r="O81" s="6">
        <f t="shared" si="36"/>
        <v>1.3613568165555769</v>
      </c>
      <c r="P81" s="6">
        <f t="shared" si="26"/>
        <v>39.174811409388909</v>
      </c>
      <c r="Q81" s="6">
        <f t="shared" si="27"/>
        <v>49.376863217251262</v>
      </c>
      <c r="R81" s="6">
        <f t="shared" si="28"/>
        <v>66.514036849898773</v>
      </c>
      <c r="S81" s="6">
        <f t="shared" si="29"/>
        <v>87.13799497560764</v>
      </c>
      <c r="T81" s="6">
        <f t="shared" si="30"/>
        <v>90.429745687840324</v>
      </c>
      <c r="U81" s="6">
        <f t="shared" si="31"/>
        <v>121.67143581610186</v>
      </c>
      <c r="V81" s="7">
        <f t="shared" si="32"/>
        <v>132.39227775932059</v>
      </c>
      <c r="W81" s="7">
        <f t="shared" si="33"/>
        <v>193.49084735218372</v>
      </c>
      <c r="X81" s="7" t="e">
        <f t="shared" si="34"/>
        <v>#VALUE!</v>
      </c>
      <c r="Y81" s="7" t="e">
        <f t="shared" si="35"/>
        <v>#VALUE!</v>
      </c>
    </row>
    <row r="82" spans="14:25">
      <c r="N82" s="6">
        <f t="shared" si="37"/>
        <v>79</v>
      </c>
      <c r="O82" s="6">
        <f t="shared" si="36"/>
        <v>1.3788101090755203</v>
      </c>
      <c r="P82" s="6">
        <f t="shared" si="26"/>
        <v>39.314168697078941</v>
      </c>
      <c r="Q82" s="6">
        <f t="shared" si="27"/>
        <v>48.691900264830622</v>
      </c>
      <c r="R82" s="6">
        <f t="shared" si="28"/>
        <v>66.750648474441149</v>
      </c>
      <c r="S82" s="6">
        <f t="shared" si="29"/>
        <v>85.975011685605054</v>
      </c>
      <c r="T82" s="6">
        <f t="shared" si="30"/>
        <v>90.751433109736539</v>
      </c>
      <c r="U82" s="6">
        <f t="shared" si="31"/>
        <v>120.09029162256158</v>
      </c>
      <c r="V82" s="7">
        <f t="shared" si="32"/>
        <v>132.86323927964131</v>
      </c>
      <c r="W82" s="7">
        <f t="shared" si="33"/>
        <v>191.17599752421535</v>
      </c>
      <c r="X82" s="7" t="e">
        <f t="shared" si="34"/>
        <v>#VALUE!</v>
      </c>
      <c r="Y82" s="7" t="e">
        <f t="shared" si="35"/>
        <v>#VALUE!</v>
      </c>
    </row>
    <row r="83" spans="14:25">
      <c r="N83" s="6">
        <f t="shared" si="37"/>
        <v>80</v>
      </c>
      <c r="O83" s="6">
        <f t="shared" si="36"/>
        <v>1.3962634015954636</v>
      </c>
      <c r="P83" s="6">
        <f t="shared" si="26"/>
        <v>39.441550508138931</v>
      </c>
      <c r="Q83" s="6">
        <f t="shared" si="27"/>
        <v>48.00460951556056</v>
      </c>
      <c r="R83" s="6">
        <f t="shared" si="28"/>
        <v>66.966927204830142</v>
      </c>
      <c r="S83" s="6">
        <f t="shared" si="29"/>
        <v>84.808076081351274</v>
      </c>
      <c r="T83" s="6">
        <f t="shared" si="30"/>
        <v>91.045476765978634</v>
      </c>
      <c r="U83" s="6">
        <f t="shared" si="31"/>
        <v>118.50377402530772</v>
      </c>
      <c r="V83" s="7">
        <f t="shared" si="32"/>
        <v>133.29372937020236</v>
      </c>
      <c r="W83" s="7">
        <f t="shared" si="33"/>
        <v>188.85328084721903</v>
      </c>
      <c r="X83" s="7" t="e">
        <f t="shared" si="34"/>
        <v>#VALUE!</v>
      </c>
      <c r="Y83" s="7" t="e">
        <f t="shared" si="35"/>
        <v>#VALUE!</v>
      </c>
    </row>
    <row r="84" spans="14:25">
      <c r="N84" s="6">
        <f t="shared" si="37"/>
        <v>81</v>
      </c>
      <c r="O84" s="6">
        <f t="shared" si="36"/>
        <v>1.4137166941154069</v>
      </c>
      <c r="P84" s="6">
        <f t="shared" si="26"/>
        <v>39.556918040835264</v>
      </c>
      <c r="Q84" s="6">
        <f t="shared" si="27"/>
        <v>47.315200324861244</v>
      </c>
      <c r="R84" s="6">
        <f t="shared" si="28"/>
        <v>67.16280716046937</v>
      </c>
      <c r="S84" s="6">
        <f t="shared" si="29"/>
        <v>83.637543622735706</v>
      </c>
      <c r="T84" s="6">
        <f t="shared" si="30"/>
        <v>91.311787088020495</v>
      </c>
      <c r="U84" s="6">
        <f t="shared" si="31"/>
        <v>116.91236629296935</v>
      </c>
      <c r="V84" s="7">
        <f t="shared" si="32"/>
        <v>133.68361689955188</v>
      </c>
      <c r="W84" s="7">
        <f t="shared" si="33"/>
        <v>186.52340484319524</v>
      </c>
      <c r="X84" s="7" t="e">
        <f t="shared" si="34"/>
        <v>#VALUE!</v>
      </c>
      <c r="Y84" s="7" t="e">
        <f t="shared" si="35"/>
        <v>#VALUE!</v>
      </c>
    </row>
    <row r="85" spans="14:25">
      <c r="N85" s="6">
        <f t="shared" si="37"/>
        <v>82</v>
      </c>
      <c r="O85" s="6">
        <f t="shared" si="36"/>
        <v>1.4311699866353502</v>
      </c>
      <c r="P85" s="6">
        <f t="shared" si="26"/>
        <v>39.660236153099888</v>
      </c>
      <c r="Q85" s="6">
        <f t="shared" si="27"/>
        <v>46.623882693450618</v>
      </c>
      <c r="R85" s="6">
        <f t="shared" si="28"/>
        <v>67.338228674426787</v>
      </c>
      <c r="S85" s="6">
        <f t="shared" si="29"/>
        <v>82.463770865284459</v>
      </c>
      <c r="T85" s="6">
        <f t="shared" si="30"/>
        <v>91.550282955158181</v>
      </c>
      <c r="U85" s="6">
        <f t="shared" si="31"/>
        <v>115.31655318375806</v>
      </c>
      <c r="V85" s="7">
        <f t="shared" si="32"/>
        <v>134.03278310417156</v>
      </c>
      <c r="W85" s="7">
        <f t="shared" si="33"/>
        <v>184.18707921494484</v>
      </c>
      <c r="X85" s="7" t="e">
        <f t="shared" si="34"/>
        <v>#VALUE!</v>
      </c>
      <c r="Y85" s="7" t="e">
        <f t="shared" si="35"/>
        <v>#VALUE!</v>
      </c>
    </row>
    <row r="86" spans="14:25">
      <c r="N86" s="6">
        <f t="shared" si="37"/>
        <v>83</v>
      </c>
      <c r="O86" s="6">
        <f t="shared" si="36"/>
        <v>1.4486232791552935</v>
      </c>
      <c r="P86" s="6">
        <f t="shared" si="26"/>
        <v>39.751473373234944</v>
      </c>
      <c r="Q86" s="6">
        <f t="shared" si="27"/>
        <v>45.930867203376152</v>
      </c>
      <c r="R86" s="6">
        <f t="shared" si="28"/>
        <v>67.493138311609897</v>
      </c>
      <c r="S86" s="6">
        <f t="shared" si="29"/>
        <v>81.287115351550028</v>
      </c>
      <c r="T86" s="6">
        <f t="shared" si="30"/>
        <v>91.76089171924022</v>
      </c>
      <c r="U86" s="6">
        <f t="shared" si="31"/>
        <v>113.71682079780589</v>
      </c>
      <c r="V86" s="7">
        <f t="shared" si="32"/>
        <v>134.34112162465291</v>
      </c>
      <c r="W86" s="7">
        <f t="shared" si="33"/>
        <v>181.84501562988672</v>
      </c>
      <c r="X86" s="7" t="e">
        <f t="shared" si="34"/>
        <v>#VALUE!</v>
      </c>
      <c r="Y86" s="7" t="e">
        <f t="shared" si="35"/>
        <v>#VALUE!</v>
      </c>
    </row>
    <row r="87" spans="14:25">
      <c r="N87" s="6">
        <f t="shared" si="37"/>
        <v>84</v>
      </c>
      <c r="O87" s="6">
        <f t="shared" si="36"/>
        <v>1.4660765716752369</v>
      </c>
      <c r="P87" s="6">
        <f t="shared" si="26"/>
        <v>39.830601909499343</v>
      </c>
      <c r="Q87" s="6">
        <f t="shared" si="27"/>
        <v>45.236364953869519</v>
      </c>
      <c r="R87" s="6">
        <f t="shared" si="28"/>
        <v>67.627488885042581</v>
      </c>
      <c r="S87" s="6">
        <f t="shared" si="29"/>
        <v>80.107935502200434</v>
      </c>
      <c r="T87" s="6">
        <f t="shared" si="30"/>
        <v>91.943549226796875</v>
      </c>
      <c r="U87" s="6">
        <f t="shared" si="31"/>
        <v>112.11365642909456</v>
      </c>
      <c r="V87" s="7">
        <f t="shared" si="32"/>
        <v>134.60853853809579</v>
      </c>
      <c r="W87" s="7">
        <f t="shared" si="33"/>
        <v>179.49792750327688</v>
      </c>
      <c r="X87" s="7" t="e">
        <f t="shared" si="34"/>
        <v>#VALUE!</v>
      </c>
      <c r="Y87" s="7" t="e">
        <f t="shared" si="35"/>
        <v>#VALUE!</v>
      </c>
    </row>
    <row r="88" spans="14:25">
      <c r="N88" s="6">
        <f t="shared" si="37"/>
        <v>85</v>
      </c>
      <c r="O88" s="6">
        <f t="shared" si="36"/>
        <v>1.4835298641951802</v>
      </c>
      <c r="P88" s="6">
        <f t="shared" si="26"/>
        <v>39.897597658574405</v>
      </c>
      <c r="Q88" s="6">
        <f t="shared" si="27"/>
        <v>44.540587497043703</v>
      </c>
      <c r="R88" s="6">
        <f t="shared" si="28"/>
        <v>67.741239470238696</v>
      </c>
      <c r="S88" s="6">
        <f t="shared" si="29"/>
        <v>78.926590506840753</v>
      </c>
      <c r="T88" s="6">
        <f t="shared" si="30"/>
        <v>92.098199838581877</v>
      </c>
      <c r="U88" s="6">
        <f t="shared" si="31"/>
        <v>110.507548417021</v>
      </c>
      <c r="V88" s="7">
        <f t="shared" si="32"/>
        <v>134.83495238671776</v>
      </c>
      <c r="W88" s="7">
        <f t="shared" si="33"/>
        <v>177.14652978089552</v>
      </c>
      <c r="X88" s="7" t="e">
        <f t="shared" si="34"/>
        <v>#VALUE!</v>
      </c>
      <c r="Y88" s="7" t="e">
        <f t="shared" si="35"/>
        <v>#VALUE!</v>
      </c>
    </row>
    <row r="89" spans="14:25">
      <c r="N89" s="6">
        <f t="shared" si="37"/>
        <v>86</v>
      </c>
      <c r="O89" s="6">
        <f t="shared" si="36"/>
        <v>1.5009831567151235</v>
      </c>
      <c r="P89" s="6">
        <f t="shared" si="26"/>
        <v>39.952440212905955</v>
      </c>
      <c r="Q89" s="6">
        <f t="shared" si="27"/>
        <v>43.84374677345221</v>
      </c>
      <c r="R89" s="6">
        <f t="shared" si="28"/>
        <v>67.83435541766805</v>
      </c>
      <c r="S89" s="6">
        <f t="shared" si="29"/>
        <v>77.743440214600511</v>
      </c>
      <c r="T89" s="6">
        <f t="shared" si="30"/>
        <v>92.224796446520756</v>
      </c>
      <c r="U89" s="6">
        <f t="shared" si="31"/>
        <v>108.89898599764439</v>
      </c>
      <c r="V89" s="7">
        <f t="shared" si="32"/>
        <v>135.0202942026672</v>
      </c>
      <c r="W89" s="7">
        <f t="shared" si="33"/>
        <v>174.79153872126733</v>
      </c>
      <c r="X89" s="7" t="e">
        <f t="shared" si="34"/>
        <v>#VALUE!</v>
      </c>
      <c r="Y89" s="7" t="e">
        <f t="shared" si="35"/>
        <v>#VALUE!</v>
      </c>
    </row>
    <row r="90" spans="14:25">
      <c r="N90" s="6">
        <f t="shared" si="37"/>
        <v>87</v>
      </c>
      <c r="O90" s="6">
        <f t="shared" si="36"/>
        <v>1.5184364492350666</v>
      </c>
      <c r="P90" s="6">
        <f t="shared" si="26"/>
        <v>39.995112866920678</v>
      </c>
      <c r="Q90" s="6">
        <f t="shared" si="27"/>
        <v>43.146055047529906</v>
      </c>
      <c r="R90" s="6">
        <f t="shared" si="28"/>
        <v>67.906808363311015</v>
      </c>
      <c r="S90" s="6">
        <f t="shared" si="29"/>
        <v>76.558845024520195</v>
      </c>
      <c r="T90" s="6">
        <f t="shared" si="30"/>
        <v>92.323300488060354</v>
      </c>
      <c r="U90" s="6">
        <f t="shared" si="31"/>
        <v>107.28845915466017</v>
      </c>
      <c r="V90" s="7">
        <f t="shared" si="32"/>
        <v>135.16450752903157</v>
      </c>
      <c r="W90" s="7">
        <f t="shared" si="33"/>
        <v>172.43367167748247</v>
      </c>
      <c r="X90" s="7" t="e">
        <f t="shared" si="34"/>
        <v>#VALUE!</v>
      </c>
      <c r="Y90" s="7" t="e">
        <f t="shared" si="35"/>
        <v>#VALUE!</v>
      </c>
    </row>
    <row r="91" spans="14:25">
      <c r="N91" s="6">
        <f t="shared" si="37"/>
        <v>88</v>
      </c>
      <c r="O91" s="6">
        <f t="shared" si="36"/>
        <v>1.5358897417550099</v>
      </c>
      <c r="P91" s="6">
        <f t="shared" si="26"/>
        <v>40.025602622114782</v>
      </c>
      <c r="Q91" s="6">
        <f t="shared" si="27"/>
        <v>42.447724842935166</v>
      </c>
      <c r="R91" s="6">
        <f t="shared" si="28"/>
        <v>67.958576237298516</v>
      </c>
      <c r="S91" s="6">
        <f t="shared" si="29"/>
        <v>75.373165775770076</v>
      </c>
      <c r="T91" s="6">
        <f t="shared" si="30"/>
        <v>92.393681957915405</v>
      </c>
      <c r="U91" s="6">
        <f t="shared" si="31"/>
        <v>105.67645847014623</v>
      </c>
      <c r="V91" s="7">
        <f t="shared" si="32"/>
        <v>135.26754843703461</v>
      </c>
      <c r="W91" s="7">
        <f t="shared" si="33"/>
        <v>170.07364687868352</v>
      </c>
      <c r="X91" s="7" t="e">
        <f t="shared" si="34"/>
        <v>#VALUE!</v>
      </c>
      <c r="Y91" s="7" t="e">
        <f t="shared" si="35"/>
        <v>#VALUE!</v>
      </c>
    </row>
    <row r="92" spans="14:25">
      <c r="N92" s="6">
        <f t="shared" si="37"/>
        <v>89</v>
      </c>
      <c r="O92" s="6">
        <f t="shared" si="36"/>
        <v>1.5533430342749532</v>
      </c>
      <c r="P92" s="6">
        <f t="shared" si="26"/>
        <v>40.043900191013471</v>
      </c>
      <c r="Q92" s="6">
        <f t="shared" si="27"/>
        <v>41.748968877813205</v>
      </c>
      <c r="R92" s="6">
        <f t="shared" si="28"/>
        <v>67.989643270634602</v>
      </c>
      <c r="S92" s="6">
        <f t="shared" si="29"/>
        <v>74.186763637735282</v>
      </c>
      <c r="T92" s="6">
        <f t="shared" si="30"/>
        <v>92.435919417208382</v>
      </c>
      <c r="U92" s="6">
        <f t="shared" si="31"/>
        <v>104.06347497512687</v>
      </c>
      <c r="V92" s="7">
        <f t="shared" si="32"/>
        <v>135.32938553941756</v>
      </c>
      <c r="W92" s="7">
        <f t="shared" si="33"/>
        <v>167.71218321128632</v>
      </c>
      <c r="X92" s="7" t="e">
        <f t="shared" si="34"/>
        <v>#VALUE!</v>
      </c>
      <c r="Y92" s="7" t="e">
        <f t="shared" si="35"/>
        <v>#VALUE!</v>
      </c>
    </row>
    <row r="93" spans="14:25">
      <c r="N93" s="6">
        <f t="shared" si="37"/>
        <v>90</v>
      </c>
      <c r="O93" s="6">
        <f t="shared" si="36"/>
        <v>1.5707963267948966</v>
      </c>
      <c r="P93" s="6">
        <f t="shared" si="26"/>
        <v>40.049999999999997</v>
      </c>
      <c r="Q93" s="6">
        <f t="shared" si="27"/>
        <v>41.05</v>
      </c>
      <c r="R93" s="6">
        <f t="shared" si="28"/>
        <v>68</v>
      </c>
      <c r="S93" s="6">
        <f t="shared" si="29"/>
        <v>73</v>
      </c>
      <c r="T93" s="6">
        <f t="shared" si="30"/>
        <v>92.45</v>
      </c>
      <c r="U93" s="6">
        <f t="shared" si="31"/>
        <v>102.45</v>
      </c>
      <c r="V93" s="7">
        <f t="shared" si="32"/>
        <v>135.35</v>
      </c>
      <c r="W93" s="7">
        <f t="shared" si="33"/>
        <v>165.35</v>
      </c>
      <c r="X93" s="7" t="e">
        <f t="shared" si="34"/>
        <v>#VALUE!</v>
      </c>
      <c r="Y93" s="7" t="e">
        <f t="shared" si="35"/>
        <v>#VALUE!</v>
      </c>
    </row>
    <row r="94" spans="14:25">
      <c r="N94" s="6">
        <f t="shared" si="37"/>
        <v>91</v>
      </c>
      <c r="O94" s="6">
        <f t="shared" si="36"/>
        <v>1.5882496193148399</v>
      </c>
      <c r="P94" s="6">
        <f t="shared" si="26"/>
        <v>40.043900191013471</v>
      </c>
      <c r="Q94" s="6">
        <f t="shared" si="27"/>
        <v>40.351031122186797</v>
      </c>
      <c r="R94" s="6">
        <f t="shared" si="28"/>
        <v>67.989643270634602</v>
      </c>
      <c r="S94" s="6">
        <f t="shared" si="29"/>
        <v>71.813236362264718</v>
      </c>
      <c r="T94" s="6">
        <f t="shared" si="30"/>
        <v>92.435919417208382</v>
      </c>
      <c r="U94" s="6">
        <f t="shared" si="31"/>
        <v>100.83652502487314</v>
      </c>
      <c r="V94" s="7">
        <f t="shared" si="32"/>
        <v>135.32938553941756</v>
      </c>
      <c r="W94" s="7">
        <f t="shared" si="33"/>
        <v>162.98781678871367</v>
      </c>
      <c r="X94" s="7" t="e">
        <f t="shared" si="34"/>
        <v>#VALUE!</v>
      </c>
      <c r="Y94" s="7" t="e">
        <f t="shared" si="35"/>
        <v>#VALUE!</v>
      </c>
    </row>
    <row r="95" spans="14:25">
      <c r="N95" s="6">
        <f t="shared" si="37"/>
        <v>92</v>
      </c>
      <c r="O95" s="6">
        <f t="shared" si="36"/>
        <v>1.6057029118347832</v>
      </c>
      <c r="P95" s="6">
        <f t="shared" si="26"/>
        <v>40.025602622114782</v>
      </c>
      <c r="Q95" s="6">
        <f t="shared" si="27"/>
        <v>39.652275157064835</v>
      </c>
      <c r="R95" s="6">
        <f t="shared" si="28"/>
        <v>67.958576237298516</v>
      </c>
      <c r="S95" s="6">
        <f t="shared" si="29"/>
        <v>70.626834224229938</v>
      </c>
      <c r="T95" s="6">
        <f t="shared" si="30"/>
        <v>92.393681957915405</v>
      </c>
      <c r="U95" s="6">
        <f t="shared" si="31"/>
        <v>99.22354152985379</v>
      </c>
      <c r="V95" s="7">
        <f t="shared" si="32"/>
        <v>135.26754843703461</v>
      </c>
      <c r="W95" s="7">
        <f t="shared" si="33"/>
        <v>160.6263531213165</v>
      </c>
      <c r="X95" s="7" t="e">
        <f t="shared" si="34"/>
        <v>#VALUE!</v>
      </c>
      <c r="Y95" s="7" t="e">
        <f t="shared" si="35"/>
        <v>#VALUE!</v>
      </c>
    </row>
    <row r="96" spans="14:25">
      <c r="N96" s="6">
        <f t="shared" si="37"/>
        <v>93</v>
      </c>
      <c r="O96" s="6">
        <f t="shared" si="36"/>
        <v>1.6231562043547265</v>
      </c>
      <c r="P96" s="6">
        <f t="shared" si="26"/>
        <v>39.995112866920678</v>
      </c>
      <c r="Q96" s="6">
        <f t="shared" si="27"/>
        <v>38.953944952470096</v>
      </c>
      <c r="R96" s="6">
        <f t="shared" si="28"/>
        <v>67.906808363311015</v>
      </c>
      <c r="S96" s="6">
        <f t="shared" si="29"/>
        <v>69.441154975479819</v>
      </c>
      <c r="T96" s="6">
        <f t="shared" si="30"/>
        <v>92.323300488060354</v>
      </c>
      <c r="U96" s="6">
        <f t="shared" si="31"/>
        <v>97.611540845339846</v>
      </c>
      <c r="V96" s="7">
        <f t="shared" si="32"/>
        <v>135.16450752903157</v>
      </c>
      <c r="W96" s="7">
        <f t="shared" si="33"/>
        <v>158.26632832251755</v>
      </c>
      <c r="X96" s="7" t="e">
        <f t="shared" si="34"/>
        <v>#VALUE!</v>
      </c>
      <c r="Y96" s="7" t="e">
        <f t="shared" si="35"/>
        <v>#VALUE!</v>
      </c>
    </row>
    <row r="97" spans="14:25">
      <c r="N97" s="6">
        <f t="shared" si="37"/>
        <v>94</v>
      </c>
      <c r="O97" s="6">
        <f t="shared" si="36"/>
        <v>1.6406094968746698</v>
      </c>
      <c r="P97" s="6">
        <f t="shared" si="26"/>
        <v>39.952440212905955</v>
      </c>
      <c r="Q97" s="6">
        <f t="shared" si="27"/>
        <v>38.256253226547777</v>
      </c>
      <c r="R97" s="6">
        <f t="shared" si="28"/>
        <v>67.83435541766805</v>
      </c>
      <c r="S97" s="6">
        <f t="shared" si="29"/>
        <v>68.256559785399475</v>
      </c>
      <c r="T97" s="6">
        <f t="shared" si="30"/>
        <v>92.224796446520756</v>
      </c>
      <c r="U97" s="6">
        <f t="shared" si="31"/>
        <v>96.001014002355618</v>
      </c>
      <c r="V97" s="7">
        <f t="shared" si="32"/>
        <v>135.0202942026672</v>
      </c>
      <c r="W97" s="7">
        <f t="shared" si="33"/>
        <v>155.90846127873263</v>
      </c>
      <c r="X97" s="7" t="e">
        <f t="shared" si="34"/>
        <v>#VALUE!</v>
      </c>
      <c r="Y97" s="7" t="e">
        <f t="shared" si="35"/>
        <v>#VALUE!</v>
      </c>
    </row>
    <row r="98" spans="14:25">
      <c r="N98" s="6">
        <f t="shared" si="37"/>
        <v>95</v>
      </c>
      <c r="O98" s="6">
        <f t="shared" si="36"/>
        <v>1.6580627893946132</v>
      </c>
      <c r="P98" s="6">
        <f t="shared" si="26"/>
        <v>39.897597658574405</v>
      </c>
      <c r="Q98" s="6">
        <f t="shared" si="27"/>
        <v>37.559412502956285</v>
      </c>
      <c r="R98" s="6">
        <f t="shared" si="28"/>
        <v>67.741239470238696</v>
      </c>
      <c r="S98" s="6">
        <f t="shared" si="29"/>
        <v>67.073409493159247</v>
      </c>
      <c r="T98" s="6">
        <f t="shared" si="30"/>
        <v>92.098199838581877</v>
      </c>
      <c r="U98" s="6">
        <f t="shared" si="31"/>
        <v>94.392451582978993</v>
      </c>
      <c r="V98" s="7">
        <f t="shared" si="32"/>
        <v>134.83495238671776</v>
      </c>
      <c r="W98" s="7">
        <f t="shared" si="33"/>
        <v>153.55347021910444</v>
      </c>
      <c r="X98" s="7" t="e">
        <f t="shared" si="34"/>
        <v>#VALUE!</v>
      </c>
      <c r="Y98" s="7" t="e">
        <f t="shared" si="35"/>
        <v>#VALUE!</v>
      </c>
    </row>
    <row r="99" spans="14:25">
      <c r="N99" s="6">
        <f t="shared" si="37"/>
        <v>96</v>
      </c>
      <c r="O99" s="6">
        <f t="shared" si="36"/>
        <v>1.6755160819145565</v>
      </c>
      <c r="P99" s="6">
        <f t="shared" ref="P99:P130" si="38">(SIN(O99)*$L$5)+$L$4</f>
        <v>39.830601909499343</v>
      </c>
      <c r="Q99" s="6">
        <f t="shared" ref="Q99:Q130" si="39">(COS(O99)*$L$5)+$L$3</f>
        <v>36.863635046130469</v>
      </c>
      <c r="R99" s="6">
        <f t="shared" ref="R99:R130" si="40">(SIN(O99)*$L$9)+$L$8</f>
        <v>67.627488885042581</v>
      </c>
      <c r="S99" s="6">
        <f t="shared" ref="S99:S130" si="41">(COS(O99)*$L$9)+$L$7</f>
        <v>65.892064497799552</v>
      </c>
      <c r="T99" s="6">
        <f t="shared" ref="T99:T130" si="42">(SIN(O99)*$L$13)+$L$12</f>
        <v>91.943549226796875</v>
      </c>
      <c r="U99" s="6">
        <f t="shared" ref="U99:U130" si="43">(COS(O99)*$L$13)+$L$11</f>
        <v>92.78634357090543</v>
      </c>
      <c r="V99" s="7">
        <f t="shared" ref="V99:V130" si="44">(SIN(O99)*$L$17)+$L$16</f>
        <v>134.60853853809579</v>
      </c>
      <c r="W99" s="7">
        <f t="shared" ref="W99:W130" si="45">(COS(O99)*$L$17)+$L$15</f>
        <v>151.20207249672308</v>
      </c>
      <c r="X99" s="7" t="e">
        <f t="shared" ref="X99:X130" si="46">(SIN(O99)*$L$21)+$L$20</f>
        <v>#VALUE!</v>
      </c>
      <c r="Y99" s="7" t="e">
        <f t="shared" ref="Y99:Y130" si="47">(COS(O99)*$L$21)+$L$19</f>
        <v>#VALUE!</v>
      </c>
    </row>
    <row r="100" spans="14:25">
      <c r="N100" s="6">
        <f t="shared" si="37"/>
        <v>97</v>
      </c>
      <c r="O100" s="6">
        <f t="shared" si="36"/>
        <v>1.6929693744344996</v>
      </c>
      <c r="P100" s="6">
        <f t="shared" si="38"/>
        <v>39.751473373234944</v>
      </c>
      <c r="Q100" s="6">
        <f t="shared" si="39"/>
        <v>36.169132796623842</v>
      </c>
      <c r="R100" s="6">
        <f t="shared" si="40"/>
        <v>67.493138311609897</v>
      </c>
      <c r="S100" s="6">
        <f t="shared" si="41"/>
        <v>64.712884648449972</v>
      </c>
      <c r="T100" s="6">
        <f t="shared" si="42"/>
        <v>91.760891719240234</v>
      </c>
      <c r="U100" s="6">
        <f t="shared" si="43"/>
        <v>91.183179202194125</v>
      </c>
      <c r="V100" s="7">
        <f t="shared" si="44"/>
        <v>134.34112162465294</v>
      </c>
      <c r="W100" s="7">
        <f t="shared" si="45"/>
        <v>148.8549843701133</v>
      </c>
      <c r="X100" s="7" t="e">
        <f t="shared" si="46"/>
        <v>#VALUE!</v>
      </c>
      <c r="Y100" s="7" t="e">
        <f t="shared" si="47"/>
        <v>#VALUE!</v>
      </c>
    </row>
    <row r="101" spans="14:25">
      <c r="N101" s="6">
        <f t="shared" si="37"/>
        <v>98</v>
      </c>
      <c r="O101" s="6">
        <f t="shared" si="36"/>
        <v>1.7104226669544429</v>
      </c>
      <c r="P101" s="6">
        <f t="shared" si="38"/>
        <v>39.660236153099888</v>
      </c>
      <c r="Q101" s="6">
        <f t="shared" si="39"/>
        <v>35.476117306549384</v>
      </c>
      <c r="R101" s="6">
        <f t="shared" si="40"/>
        <v>67.338228674426787</v>
      </c>
      <c r="S101" s="6">
        <f t="shared" si="41"/>
        <v>63.536229134715555</v>
      </c>
      <c r="T101" s="6">
        <f t="shared" si="42"/>
        <v>91.550282955158181</v>
      </c>
      <c r="U101" s="6">
        <f t="shared" si="43"/>
        <v>89.58344681624196</v>
      </c>
      <c r="V101" s="7">
        <f t="shared" si="44"/>
        <v>134.03278310417156</v>
      </c>
      <c r="W101" s="7">
        <f t="shared" si="45"/>
        <v>146.51292078505514</v>
      </c>
      <c r="X101" s="7" t="e">
        <f t="shared" si="46"/>
        <v>#VALUE!</v>
      </c>
      <c r="Y101" s="7" t="e">
        <f t="shared" si="47"/>
        <v>#VALUE!</v>
      </c>
    </row>
    <row r="102" spans="14:25">
      <c r="N102" s="6">
        <f t="shared" si="37"/>
        <v>99</v>
      </c>
      <c r="O102" s="6">
        <f t="shared" si="36"/>
        <v>1.7278759594743862</v>
      </c>
      <c r="P102" s="6">
        <f t="shared" si="38"/>
        <v>39.556918040835264</v>
      </c>
      <c r="Q102" s="6">
        <f t="shared" si="39"/>
        <v>34.784799675138757</v>
      </c>
      <c r="R102" s="6">
        <f t="shared" si="40"/>
        <v>67.16280716046937</v>
      </c>
      <c r="S102" s="6">
        <f t="shared" si="41"/>
        <v>62.362456377264309</v>
      </c>
      <c r="T102" s="6">
        <f t="shared" si="42"/>
        <v>91.311787088020495</v>
      </c>
      <c r="U102" s="6">
        <f t="shared" si="43"/>
        <v>87.987633707030668</v>
      </c>
      <c r="V102" s="7">
        <f t="shared" si="44"/>
        <v>133.68361689955188</v>
      </c>
      <c r="W102" s="7">
        <f t="shared" si="45"/>
        <v>144.17659515680475</v>
      </c>
      <c r="X102" s="7" t="e">
        <f t="shared" si="46"/>
        <v>#VALUE!</v>
      </c>
      <c r="Y102" s="7" t="e">
        <f t="shared" si="47"/>
        <v>#VALUE!</v>
      </c>
    </row>
    <row r="103" spans="14:25">
      <c r="N103" s="6">
        <f t="shared" si="37"/>
        <v>100</v>
      </c>
      <c r="O103" s="6">
        <f t="shared" si="36"/>
        <v>1.7453292519943295</v>
      </c>
      <c r="P103" s="6">
        <f t="shared" si="38"/>
        <v>39.441550508138931</v>
      </c>
      <c r="Q103" s="6">
        <f t="shared" si="39"/>
        <v>34.095390484439442</v>
      </c>
      <c r="R103" s="6">
        <f t="shared" si="40"/>
        <v>66.966927204830142</v>
      </c>
      <c r="S103" s="6">
        <f t="shared" si="41"/>
        <v>61.19192391864874</v>
      </c>
      <c r="T103" s="6">
        <f t="shared" si="42"/>
        <v>91.045476765978634</v>
      </c>
      <c r="U103" s="6">
        <f t="shared" si="43"/>
        <v>86.3962259746923</v>
      </c>
      <c r="V103" s="7">
        <f t="shared" si="44"/>
        <v>133.29372937020236</v>
      </c>
      <c r="W103" s="7">
        <f t="shared" si="45"/>
        <v>141.84671915278096</v>
      </c>
      <c r="X103" s="7" t="e">
        <f t="shared" si="46"/>
        <v>#VALUE!</v>
      </c>
      <c r="Y103" s="7" t="e">
        <f t="shared" si="47"/>
        <v>#VALUE!</v>
      </c>
    </row>
    <row r="104" spans="14:25">
      <c r="N104" s="6">
        <f t="shared" si="37"/>
        <v>101</v>
      </c>
      <c r="O104" s="6">
        <f t="shared" si="36"/>
        <v>1.7627825445142729</v>
      </c>
      <c r="P104" s="6">
        <f t="shared" si="38"/>
        <v>39.314168697078941</v>
      </c>
      <c r="Q104" s="6">
        <f t="shared" si="39"/>
        <v>33.40809973516938</v>
      </c>
      <c r="R104" s="6">
        <f t="shared" si="40"/>
        <v>66.750648474441149</v>
      </c>
      <c r="S104" s="6">
        <f t="shared" si="41"/>
        <v>60.024988314394953</v>
      </c>
      <c r="T104" s="6">
        <f t="shared" si="42"/>
        <v>90.751433109736539</v>
      </c>
      <c r="U104" s="6">
        <f t="shared" si="43"/>
        <v>84.80970837743844</v>
      </c>
      <c r="V104" s="7">
        <f t="shared" si="44"/>
        <v>132.86323927964131</v>
      </c>
      <c r="W104" s="7">
        <f t="shared" si="45"/>
        <v>139.52400247578464</v>
      </c>
      <c r="X104" s="7" t="e">
        <f t="shared" si="46"/>
        <v>#VALUE!</v>
      </c>
      <c r="Y104" s="7" t="e">
        <f t="shared" si="47"/>
        <v>#VALUE!</v>
      </c>
    </row>
    <row r="105" spans="14:25">
      <c r="N105" s="6">
        <f t="shared" si="37"/>
        <v>102</v>
      </c>
      <c r="O105" s="6">
        <f t="shared" si="36"/>
        <v>1.7802358370342162</v>
      </c>
      <c r="P105" s="6">
        <f t="shared" si="38"/>
        <v>39.174811409388916</v>
      </c>
      <c r="Q105" s="6">
        <f t="shared" si="39"/>
        <v>32.723136782748739</v>
      </c>
      <c r="R105" s="6">
        <f t="shared" si="40"/>
        <v>66.514036849898787</v>
      </c>
      <c r="S105" s="6">
        <f t="shared" si="41"/>
        <v>58.862005024392367</v>
      </c>
      <c r="T105" s="6">
        <f t="shared" si="42"/>
        <v>90.429745687840338</v>
      </c>
      <c r="U105" s="6">
        <f t="shared" si="43"/>
        <v>83.228564183898158</v>
      </c>
      <c r="V105" s="7">
        <f t="shared" si="44"/>
        <v>132.39227775932059</v>
      </c>
      <c r="W105" s="7">
        <f t="shared" si="45"/>
        <v>137.20915264781627</v>
      </c>
      <c r="X105" s="7" t="e">
        <f t="shared" si="46"/>
        <v>#VALUE!</v>
      </c>
      <c r="Y105" s="7" t="e">
        <f t="shared" si="47"/>
        <v>#VALUE!</v>
      </c>
    </row>
    <row r="106" spans="14:25">
      <c r="N106" s="6">
        <f t="shared" si="37"/>
        <v>103</v>
      </c>
      <c r="O106" s="6">
        <f t="shared" si="36"/>
        <v>1.7976891295541595</v>
      </c>
      <c r="P106" s="6">
        <f t="shared" si="38"/>
        <v>39.023521094648672</v>
      </c>
      <c r="Q106" s="6">
        <f t="shared" si="39"/>
        <v>32.040710273528205</v>
      </c>
      <c r="R106" s="6">
        <f t="shared" si="40"/>
        <v>66.257164405395997</v>
      </c>
      <c r="S106" s="6">
        <f t="shared" si="41"/>
        <v>57.70332830461718</v>
      </c>
      <c r="T106" s="6">
        <f t="shared" si="42"/>
        <v>90.080512489395005</v>
      </c>
      <c r="U106" s="6">
        <f t="shared" si="43"/>
        <v>81.653275025909679</v>
      </c>
      <c r="V106" s="7">
        <f t="shared" si="44"/>
        <v>131.88098826868159</v>
      </c>
      <c r="W106" s="7">
        <f t="shared" si="45"/>
        <v>134.90287479455787</v>
      </c>
      <c r="X106" s="7" t="e">
        <f t="shared" si="46"/>
        <v>#VALUE!</v>
      </c>
      <c r="Y106" s="7" t="e">
        <f t="shared" si="47"/>
        <v>#VALUE!</v>
      </c>
    </row>
    <row r="107" spans="14:25">
      <c r="N107" s="6">
        <f t="shared" si="37"/>
        <v>104</v>
      </c>
      <c r="O107" s="6">
        <f t="shared" si="36"/>
        <v>1.8151424220741028</v>
      </c>
      <c r="P107" s="6">
        <f t="shared" si="38"/>
        <v>38.860343837353653</v>
      </c>
      <c r="Q107" s="6">
        <f t="shared" si="39"/>
        <v>31.361028081233304</v>
      </c>
      <c r="R107" s="6">
        <f t="shared" si="40"/>
        <v>65.980109386767765</v>
      </c>
      <c r="S107" s="6">
        <f t="shared" si="41"/>
        <v>56.549311099222592</v>
      </c>
      <c r="T107" s="6">
        <f t="shared" si="42"/>
        <v>89.703839894215875</v>
      </c>
      <c r="U107" s="6">
        <f t="shared" si="43"/>
        <v>80.084320751810708</v>
      </c>
      <c r="V107" s="7">
        <f t="shared" si="44"/>
        <v>131.32952655145613</v>
      </c>
      <c r="W107" s="7">
        <f t="shared" si="45"/>
        <v>132.60587143058495</v>
      </c>
      <c r="X107" s="7" t="e">
        <f t="shared" si="46"/>
        <v>#VALUE!</v>
      </c>
      <c r="Y107" s="7" t="e">
        <f t="shared" si="47"/>
        <v>#VALUE!</v>
      </c>
    </row>
    <row r="108" spans="14:25">
      <c r="N108" s="6">
        <f t="shared" si="37"/>
        <v>105</v>
      </c>
      <c r="O108" s="6">
        <f t="shared" si="36"/>
        <v>1.8325957145940461</v>
      </c>
      <c r="P108" s="6">
        <f t="shared" si="38"/>
        <v>38.685329342877182</v>
      </c>
      <c r="Q108" s="6">
        <f t="shared" si="39"/>
        <v>30.684297243644039</v>
      </c>
      <c r="R108" s="6">
        <f t="shared" si="40"/>
        <v>65.682956187656643</v>
      </c>
      <c r="S108" s="6">
        <f t="shared" si="41"/>
        <v>55.400304933028579</v>
      </c>
      <c r="T108" s="6">
        <f t="shared" si="42"/>
        <v>89.299842640424373</v>
      </c>
      <c r="U108" s="6">
        <f t="shared" si="43"/>
        <v>78.522179280271956</v>
      </c>
      <c r="V108" s="7">
        <f t="shared" si="44"/>
        <v>130.73806058822538</v>
      </c>
      <c r="W108" s="7">
        <f t="shared" si="45"/>
        <v>130.31884224537379</v>
      </c>
      <c r="X108" s="7" t="e">
        <f t="shared" si="46"/>
        <v>#VALUE!</v>
      </c>
      <c r="Y108" s="7" t="e">
        <f t="shared" si="47"/>
        <v>#VALUE!</v>
      </c>
    </row>
    <row r="109" spans="14:25">
      <c r="N109" s="6">
        <f t="shared" si="37"/>
        <v>106</v>
      </c>
      <c r="O109" s="6">
        <f t="shared" si="36"/>
        <v>1.8500490071139892</v>
      </c>
      <c r="P109" s="6">
        <f t="shared" si="38"/>
        <v>38.498530922329671</v>
      </c>
      <c r="Q109" s="6">
        <f t="shared" si="39"/>
        <v>30.010723899529186</v>
      </c>
      <c r="R109" s="6">
        <f t="shared" si="40"/>
        <v>65.365795323805685</v>
      </c>
      <c r="S109" s="6">
        <f t="shared" si="41"/>
        <v>54.25665980444407</v>
      </c>
      <c r="T109" s="6">
        <f t="shared" si="42"/>
        <v>88.868643789497582</v>
      </c>
      <c r="U109" s="6">
        <f t="shared" si="43"/>
        <v>76.967326454718432</v>
      </c>
      <c r="V109" s="7">
        <f t="shared" si="44"/>
        <v>130.10677054525146</v>
      </c>
      <c r="W109" s="7">
        <f t="shared" si="45"/>
        <v>128.04248389016917</v>
      </c>
      <c r="X109" s="7" t="e">
        <f t="shared" si="46"/>
        <v>#VALUE!</v>
      </c>
      <c r="Y109" s="7" t="e">
        <f t="shared" si="47"/>
        <v>#VALUE!</v>
      </c>
    </row>
    <row r="110" spans="14:25">
      <c r="N110" s="6">
        <f t="shared" si="37"/>
        <v>107</v>
      </c>
      <c r="O110" s="6">
        <f t="shared" si="36"/>
        <v>1.8675022996339325</v>
      </c>
      <c r="P110" s="6">
        <f t="shared" si="38"/>
        <v>38.300005476319569</v>
      </c>
      <c r="Q110" s="6">
        <f t="shared" si="39"/>
        <v>29.340513225854394</v>
      </c>
      <c r="R110" s="6">
        <f t="shared" si="40"/>
        <v>65.028723405486417</v>
      </c>
      <c r="S110" s="6">
        <f t="shared" si="41"/>
        <v>53.118724078853909</v>
      </c>
      <c r="T110" s="6">
        <f t="shared" si="42"/>
        <v>88.410374688782639</v>
      </c>
      <c r="U110" s="6">
        <f t="shared" si="43"/>
        <v>75.420235898382998</v>
      </c>
      <c r="V110" s="7">
        <f t="shared" si="44"/>
        <v>129.43584871959686</v>
      </c>
      <c r="W110" s="7">
        <f t="shared" si="45"/>
        <v>125.77748976577759</v>
      </c>
      <c r="X110" s="7" t="e">
        <f t="shared" si="46"/>
        <v>#VALUE!</v>
      </c>
      <c r="Y110" s="7" t="e">
        <f t="shared" si="47"/>
        <v>#VALUE!</v>
      </c>
    </row>
    <row r="111" spans="14:25">
      <c r="N111" s="6">
        <f t="shared" si="37"/>
        <v>108</v>
      </c>
      <c r="O111" s="6">
        <f t="shared" si="36"/>
        <v>1.8849555921538759</v>
      </c>
      <c r="P111" s="6">
        <f t="shared" si="38"/>
        <v>38.089813477620901</v>
      </c>
      <c r="Q111" s="6">
        <f t="shared" si="39"/>
        <v>28.673869375283356</v>
      </c>
      <c r="R111" s="6">
        <f t="shared" si="40"/>
        <v>64.671843108070448</v>
      </c>
      <c r="S111" s="6">
        <f t="shared" si="41"/>
        <v>51.986844382503577</v>
      </c>
      <c r="T111" s="6">
        <f t="shared" si="42"/>
        <v>87.92517493148695</v>
      </c>
      <c r="U111" s="6">
        <f t="shared" si="43"/>
        <v>73.881378870036116</v>
      </c>
      <c r="V111" s="7">
        <f t="shared" si="44"/>
        <v>128.72549948054905</v>
      </c>
      <c r="W111" s="7">
        <f t="shared" si="45"/>
        <v>123.52454981135088</v>
      </c>
      <c r="X111" s="7" t="e">
        <f t="shared" si="46"/>
        <v>#VALUE!</v>
      </c>
      <c r="Y111" s="7" t="e">
        <f t="shared" si="47"/>
        <v>#VALUE!</v>
      </c>
    </row>
    <row r="112" spans="14:25">
      <c r="N112" s="6">
        <f t="shared" si="37"/>
        <v>109</v>
      </c>
      <c r="O112" s="6">
        <f t="shared" si="36"/>
        <v>1.9024088846738192</v>
      </c>
      <c r="P112" s="6">
        <f t="shared" si="38"/>
        <v>37.868018952752635</v>
      </c>
      <c r="Q112" s="6">
        <f t="shared" si="39"/>
        <v>28.010995413990877</v>
      </c>
      <c r="R112" s="6">
        <f t="shared" si="40"/>
        <v>64.295263140753548</v>
      </c>
      <c r="S112" s="6">
        <f t="shared" si="41"/>
        <v>50.861365496913351</v>
      </c>
      <c r="T112" s="6">
        <f t="shared" si="42"/>
        <v>87.413192314156845</v>
      </c>
      <c r="U112" s="6">
        <f t="shared" si="43"/>
        <v>72.351224120435873</v>
      </c>
      <c r="V112" s="7">
        <f t="shared" si="44"/>
        <v>127.97593920736753</v>
      </c>
      <c r="W112" s="7">
        <f t="shared" si="45"/>
        <v>121.28435029422384</v>
      </c>
      <c r="X112" s="7" t="e">
        <f t="shared" si="46"/>
        <v>#VALUE!</v>
      </c>
      <c r="Y112" s="7" t="e">
        <f t="shared" si="47"/>
        <v>#VALUE!</v>
      </c>
    </row>
    <row r="113" spans="14:25">
      <c r="N113" s="6">
        <f t="shared" si="37"/>
        <v>110</v>
      </c>
      <c r="O113" s="6">
        <f t="shared" si="36"/>
        <v>1.9198621771937625</v>
      </c>
      <c r="P113" s="6">
        <f t="shared" si="38"/>
        <v>37.634689462475627</v>
      </c>
      <c r="Q113" s="6">
        <f t="shared" si="39"/>
        <v>27.352093259806967</v>
      </c>
      <c r="R113" s="6">
        <f t="shared" si="40"/>
        <v>63.899098213441775</v>
      </c>
      <c r="S113" s="6">
        <f t="shared" si="41"/>
        <v>49.742630253854529</v>
      </c>
      <c r="T113" s="6">
        <f t="shared" si="42"/>
        <v>86.874582791657232</v>
      </c>
      <c r="U113" s="6">
        <f t="shared" si="43"/>
        <v>70.830237749541936</v>
      </c>
      <c r="V113" s="7">
        <f t="shared" si="44"/>
        <v>127.1873962233727</v>
      </c>
      <c r="W113" s="7">
        <f t="shared" si="45"/>
        <v>119.05757360087074</v>
      </c>
      <c r="X113" s="7" t="e">
        <f t="shared" si="46"/>
        <v>#VALUE!</v>
      </c>
      <c r="Y113" s="7" t="e">
        <f t="shared" si="47"/>
        <v>#VALUE!</v>
      </c>
    </row>
    <row r="114" spans="14:25">
      <c r="N114" s="6">
        <f t="shared" si="37"/>
        <v>111</v>
      </c>
      <c r="O114" s="6">
        <f t="shared" si="36"/>
        <v>1.9373154697137058</v>
      </c>
      <c r="P114" s="6">
        <f t="shared" si="38"/>
        <v>37.389896081212925</v>
      </c>
      <c r="Q114" s="6">
        <f t="shared" si="39"/>
        <v>26.697363620710725</v>
      </c>
      <c r="R114" s="6">
        <f t="shared" si="40"/>
        <v>63.483469001809716</v>
      </c>
      <c r="S114" s="6">
        <f t="shared" si="41"/>
        <v>48.630979430919581</v>
      </c>
      <c r="T114" s="6">
        <f t="shared" si="42"/>
        <v>86.309510429666304</v>
      </c>
      <c r="U114" s="6">
        <f t="shared" si="43"/>
        <v>69.31888306453699</v>
      </c>
      <c r="V114" s="7">
        <f t="shared" si="44"/>
        <v>126.36011072639626</v>
      </c>
      <c r="W114" s="7">
        <f t="shared" si="45"/>
        <v>116.84489802904361</v>
      </c>
      <c r="X114" s="7" t="e">
        <f t="shared" si="46"/>
        <v>#VALUE!</v>
      </c>
      <c r="Y114" s="7" t="e">
        <f t="shared" si="47"/>
        <v>#VALUE!</v>
      </c>
    </row>
    <row r="115" spans="14:25">
      <c r="N115" s="6">
        <f t="shared" si="37"/>
        <v>112</v>
      </c>
      <c r="O115" s="6">
        <f t="shared" si="36"/>
        <v>1.9547687622336491</v>
      </c>
      <c r="P115" s="6">
        <f t="shared" si="38"/>
        <v>37.133713375399836</v>
      </c>
      <c r="Q115" s="6">
        <f t="shared" si="39"/>
        <v>26.04700593369272</v>
      </c>
      <c r="R115" s="6">
        <f t="shared" si="40"/>
        <v>63.048502110541548</v>
      </c>
      <c r="S115" s="6">
        <f t="shared" si="41"/>
        <v>47.52675164771798</v>
      </c>
      <c r="T115" s="6">
        <f t="shared" si="42"/>
        <v>85.718147354699497</v>
      </c>
      <c r="U115" s="6">
        <f t="shared" si="43"/>
        <v>67.817620438698924</v>
      </c>
      <c r="V115" s="7">
        <f t="shared" si="44"/>
        <v>125.49433471561467</v>
      </c>
      <c r="W115" s="7">
        <f t="shared" si="45"/>
        <v>114.6469975811563</v>
      </c>
      <c r="X115" s="7" t="e">
        <f t="shared" si="46"/>
        <v>#VALUE!</v>
      </c>
      <c r="Y115" s="7" t="e">
        <f t="shared" si="47"/>
        <v>#VALUE!</v>
      </c>
    </row>
    <row r="116" spans="14:25">
      <c r="N116" s="6">
        <f t="shared" si="37"/>
        <v>113</v>
      </c>
      <c r="O116" s="6">
        <f t="shared" si="36"/>
        <v>1.9722220547535925</v>
      </c>
      <c r="P116" s="6">
        <f t="shared" si="38"/>
        <v>36.866219380770232</v>
      </c>
      <c r="Q116" s="6">
        <f t="shared" si="39"/>
        <v>25.401218304004583</v>
      </c>
      <c r="R116" s="6">
        <f t="shared" si="40"/>
        <v>62.594330034765939</v>
      </c>
      <c r="S116" s="6">
        <f t="shared" si="41"/>
        <v>46.430283262729382</v>
      </c>
      <c r="T116" s="6">
        <f t="shared" si="42"/>
        <v>85.100673701678105</v>
      </c>
      <c r="U116" s="6">
        <f t="shared" si="43"/>
        <v>66.326907171166638</v>
      </c>
      <c r="V116" s="7">
        <f t="shared" si="44"/>
        <v>124.59033191478778</v>
      </c>
      <c r="W116" s="7">
        <f t="shared" si="45"/>
        <v>112.46454175897679</v>
      </c>
      <c r="X116" s="7" t="e">
        <f t="shared" si="46"/>
        <v>#VALUE!</v>
      </c>
      <c r="Y116" s="7" t="e">
        <f t="shared" si="47"/>
        <v>#VALUE!</v>
      </c>
    </row>
    <row r="117" spans="14:25">
      <c r="N117" s="6">
        <f t="shared" si="37"/>
        <v>114</v>
      </c>
      <c r="O117" s="6">
        <f t="shared" si="36"/>
        <v>1.9896753472735358</v>
      </c>
      <c r="P117" s="6">
        <f t="shared" si="38"/>
        <v>36.587495578586164</v>
      </c>
      <c r="Q117" s="6">
        <f t="shared" si="39"/>
        <v>24.760197444814199</v>
      </c>
      <c r="R117" s="6">
        <f t="shared" si="40"/>
        <v>62.121091119696857</v>
      </c>
      <c r="S117" s="6">
        <f t="shared" si="41"/>
        <v>45.341908270845579</v>
      </c>
      <c r="T117" s="6">
        <f t="shared" si="42"/>
        <v>84.457277559058454</v>
      </c>
      <c r="U117" s="6">
        <f t="shared" si="43"/>
        <v>64.847197347642265</v>
      </c>
      <c r="V117" s="7">
        <f t="shared" si="44"/>
        <v>123.64837769192602</v>
      </c>
      <c r="W117" s="7">
        <f t="shared" si="45"/>
        <v>110.29819535969042</v>
      </c>
      <c r="X117" s="7" t="e">
        <f t="shared" si="46"/>
        <v>#VALUE!</v>
      </c>
      <c r="Y117" s="7" t="e">
        <f t="shared" si="47"/>
        <v>#VALUE!</v>
      </c>
    </row>
    <row r="118" spans="14:25">
      <c r="N118" s="6">
        <f t="shared" si="37"/>
        <v>115</v>
      </c>
      <c r="O118" s="6">
        <f t="shared" si="36"/>
        <v>2.0071286397934789</v>
      </c>
      <c r="P118" s="6">
        <f t="shared" si="38"/>
        <v>36.29762687081783</v>
      </c>
      <c r="Q118" s="6">
        <f t="shared" si="39"/>
        <v>24.124138617284991</v>
      </c>
      <c r="R118" s="6">
        <f t="shared" si="40"/>
        <v>61.6289295184922</v>
      </c>
      <c r="S118" s="6">
        <f t="shared" si="41"/>
        <v>44.261958201632446</v>
      </c>
      <c r="T118" s="6">
        <f t="shared" si="42"/>
        <v>83.7881549115383</v>
      </c>
      <c r="U118" s="6">
        <f t="shared" si="43"/>
        <v>63.378941702072346</v>
      </c>
      <c r="V118" s="7">
        <f t="shared" si="44"/>
        <v>122.66875897541058</v>
      </c>
      <c r="W118" s="7">
        <f t="shared" si="45"/>
        <v>108.14861827339635</v>
      </c>
      <c r="X118" s="7" t="e">
        <f t="shared" si="46"/>
        <v>#VALUE!</v>
      </c>
      <c r="Y118" s="7" t="e">
        <f t="shared" si="47"/>
        <v>#VALUE!</v>
      </c>
    </row>
    <row r="119" spans="14:25">
      <c r="N119" s="6">
        <f t="shared" si="37"/>
        <v>116</v>
      </c>
      <c r="O119" s="6">
        <f t="shared" si="36"/>
        <v>2.0245819323134224</v>
      </c>
      <c r="P119" s="6">
        <f t="shared" si="38"/>
        <v>35.996701554281636</v>
      </c>
      <c r="Q119" s="6">
        <f t="shared" si="39"/>
        <v>23.493235571097443</v>
      </c>
      <c r="R119" s="6">
        <f t="shared" si="40"/>
        <v>61.117995148343354</v>
      </c>
      <c r="S119" s="6">
        <f t="shared" si="41"/>
        <v>43.190762018342724</v>
      </c>
      <c r="T119" s="6">
        <f t="shared" si="42"/>
        <v>83.093509580357988</v>
      </c>
      <c r="U119" s="6">
        <f t="shared" si="43"/>
        <v>61.922587479349787</v>
      </c>
      <c r="V119" s="7">
        <f t="shared" si="44"/>
        <v>121.65177416659223</v>
      </c>
      <c r="W119" s="7">
        <f t="shared" si="45"/>
        <v>106.01646528209835</v>
      </c>
      <c r="X119" s="7" t="e">
        <f t="shared" si="46"/>
        <v>#VALUE!</v>
      </c>
      <c r="Y119" s="7" t="e">
        <f t="shared" si="47"/>
        <v>#VALUE!</v>
      </c>
    </row>
    <row r="120" spans="14:25">
      <c r="N120" s="6">
        <f t="shared" si="37"/>
        <v>117</v>
      </c>
      <c r="O120" s="6">
        <f t="shared" si="36"/>
        <v>2.0420352248333655</v>
      </c>
      <c r="P120" s="6">
        <f t="shared" si="38"/>
        <v>35.684811293744133</v>
      </c>
      <c r="Q120" s="6">
        <f t="shared" si="39"/>
        <v>22.867680485431155</v>
      </c>
      <c r="R120" s="6">
        <f t="shared" si="40"/>
        <v>60.588443644809018</v>
      </c>
      <c r="S120" s="6">
        <f t="shared" si="41"/>
        <v>42.128646017710821</v>
      </c>
      <c r="T120" s="6">
        <f t="shared" si="42"/>
        <v>82.373553161214616</v>
      </c>
      <c r="U120" s="6">
        <f t="shared" si="43"/>
        <v>60.478578299078912</v>
      </c>
      <c r="V120" s="7">
        <f t="shared" si="44"/>
        <v>120.59773304889559</v>
      </c>
      <c r="W120" s="7">
        <f t="shared" si="45"/>
        <v>103.90238586025235</v>
      </c>
      <c r="X120" s="7" t="e">
        <f t="shared" si="46"/>
        <v>#VALUE!</v>
      </c>
      <c r="Y120" s="7" t="e">
        <f t="shared" si="47"/>
        <v>#VALUE!</v>
      </c>
    </row>
    <row r="121" spans="14:25">
      <c r="N121" s="6">
        <f t="shared" si="37"/>
        <v>118</v>
      </c>
      <c r="O121" s="6">
        <f t="shared" si="36"/>
        <v>2.0594885173533091</v>
      </c>
      <c r="P121" s="6">
        <f t="shared" si="38"/>
        <v>35.362051094000016</v>
      </c>
      <c r="Q121" s="6">
        <f t="shared" si="39"/>
        <v>22.247663910425068</v>
      </c>
      <c r="R121" s="6">
        <f t="shared" si="40"/>
        <v>60.040436314407025</v>
      </c>
      <c r="S121" s="6">
        <f t="shared" si="41"/>
        <v>41.075933730559413</v>
      </c>
      <c r="T121" s="6">
        <f t="shared" si="42"/>
        <v>81.628504959807799</v>
      </c>
      <c r="U121" s="6">
        <f t="shared" si="43"/>
        <v>59.047354020444388</v>
      </c>
      <c r="V121" s="7">
        <f t="shared" si="44"/>
        <v>119.50695669345575</v>
      </c>
      <c r="W121" s="7">
        <f t="shared" si="45"/>
        <v>101.80702397692966</v>
      </c>
      <c r="X121" s="7" t="e">
        <f t="shared" si="46"/>
        <v>#VALUE!</v>
      </c>
      <c r="Y121" s="7" t="e">
        <f t="shared" si="47"/>
        <v>#VALUE!</v>
      </c>
    </row>
    <row r="122" spans="14:25">
      <c r="N122" s="6">
        <f t="shared" si="37"/>
        <v>119</v>
      </c>
      <c r="O122" s="6">
        <f t="shared" si="36"/>
        <v>2.0769418098732522</v>
      </c>
      <c r="P122" s="6">
        <f t="shared" si="38"/>
        <v>35.028519270932804</v>
      </c>
      <c r="Q122" s="6">
        <f t="shared" si="39"/>
        <v>21.633374709134202</v>
      </c>
      <c r="R122" s="6">
        <f t="shared" si="40"/>
        <v>59.474140085478915</v>
      </c>
      <c r="S122" s="6">
        <f t="shared" si="41"/>
        <v>40.032945823249086</v>
      </c>
      <c r="T122" s="6">
        <f t="shared" si="42"/>
        <v>80.858591925037146</v>
      </c>
      <c r="U122" s="6">
        <f t="shared" si="43"/>
        <v>57.629350608226147</v>
      </c>
      <c r="V122" s="7">
        <f t="shared" si="44"/>
        <v>118.37977736131722</v>
      </c>
      <c r="W122" s="7">
        <f t="shared" si="45"/>
        <v>99.731017899658283</v>
      </c>
      <c r="X122" s="7" t="e">
        <f t="shared" si="46"/>
        <v>#VALUE!</v>
      </c>
      <c r="Y122" s="7" t="e">
        <f t="shared" si="47"/>
        <v>#VALUE!</v>
      </c>
    </row>
    <row r="123" spans="14:25">
      <c r="N123" s="6">
        <f t="shared" si="37"/>
        <v>120</v>
      </c>
      <c r="O123" s="6">
        <f t="shared" si="36"/>
        <v>2.0943951023931953</v>
      </c>
      <c r="P123" s="6">
        <f t="shared" si="38"/>
        <v>34.684317421566767</v>
      </c>
      <c r="Q123" s="6">
        <f t="shared" si="39"/>
        <v>21.025000000000009</v>
      </c>
      <c r="R123" s="6">
        <f t="shared" si="40"/>
        <v>58.889727457341834</v>
      </c>
      <c r="S123" s="6">
        <f t="shared" si="41"/>
        <v>39.000000000000014</v>
      </c>
      <c r="T123" s="6">
        <f t="shared" si="42"/>
        <v>80.064048579871354</v>
      </c>
      <c r="U123" s="6">
        <f t="shared" si="43"/>
        <v>56.225000000000023</v>
      </c>
      <c r="V123" s="7">
        <f t="shared" si="44"/>
        <v>117.21653840222378</v>
      </c>
      <c r="W123" s="7">
        <f t="shared" si="45"/>
        <v>97.675000000000026</v>
      </c>
      <c r="X123" s="7" t="e">
        <f t="shared" si="46"/>
        <v>#VALUE!</v>
      </c>
      <c r="Y123" s="7" t="e">
        <f t="shared" si="47"/>
        <v>#VALUE!</v>
      </c>
    </row>
    <row r="124" spans="14:25">
      <c r="N124" s="6">
        <f t="shared" si="37"/>
        <v>121</v>
      </c>
      <c r="O124" s="6">
        <f t="shared" si="36"/>
        <v>2.1118483949131388</v>
      </c>
      <c r="P124" s="6">
        <f t="shared" si="38"/>
        <v>34.329550393119597</v>
      </c>
      <c r="Q124" s="6">
        <f t="shared" si="39"/>
        <v>20.422725099852325</v>
      </c>
      <c r="R124" s="6">
        <f t="shared" si="40"/>
        <v>58.28737644774364</v>
      </c>
      <c r="S124" s="6">
        <f t="shared" si="41"/>
        <v>37.977410906116312</v>
      </c>
      <c r="T124" s="6">
        <f t="shared" si="42"/>
        <v>79.245116949910283</v>
      </c>
      <c r="U124" s="6">
        <f t="shared" si="43"/>
        <v>54.834729974565484</v>
      </c>
      <c r="V124" s="7">
        <f t="shared" si="44"/>
        <v>116.0175941500309</v>
      </c>
      <c r="W124" s="7">
        <f t="shared" si="45"/>
        <v>95.639596560924147</v>
      </c>
      <c r="X124" s="7" t="e">
        <f t="shared" si="46"/>
        <v>#VALUE!</v>
      </c>
      <c r="Y124" s="7" t="e">
        <f t="shared" si="47"/>
        <v>#VALUE!</v>
      </c>
    </row>
    <row r="125" spans="14:25">
      <c r="N125" s="6">
        <f t="shared" si="37"/>
        <v>122</v>
      </c>
      <c r="O125" s="6">
        <f t="shared" si="36"/>
        <v>2.1293016874330819</v>
      </c>
      <c r="P125" s="6">
        <f t="shared" si="38"/>
        <v>33.964326251064861</v>
      </c>
      <c r="Q125" s="6">
        <f t="shared" si="39"/>
        <v>19.826733467460148</v>
      </c>
      <c r="R125" s="6">
        <f t="shared" si="40"/>
        <v>57.66727053863697</v>
      </c>
      <c r="S125" s="6">
        <f t="shared" si="41"/>
        <v>36.965490032142071</v>
      </c>
      <c r="T125" s="6">
        <f t="shared" si="42"/>
        <v>78.402046489661586</v>
      </c>
      <c r="U125" s="6">
        <f t="shared" si="43"/>
        <v>53.45896402164022</v>
      </c>
      <c r="V125" s="7">
        <f t="shared" si="44"/>
        <v>114.78330981477227</v>
      </c>
      <c r="W125" s="7">
        <f t="shared" si="45"/>
        <v>93.625427586035727</v>
      </c>
      <c r="X125" s="7" t="e">
        <f t="shared" si="46"/>
        <v>#VALUE!</v>
      </c>
      <c r="Y125" s="7" t="e">
        <f t="shared" si="47"/>
        <v>#VALUE!</v>
      </c>
    </row>
    <row r="126" spans="14:25">
      <c r="N126" s="6">
        <f t="shared" si="37"/>
        <v>123</v>
      </c>
      <c r="O126" s="6">
        <f t="shared" si="36"/>
        <v>2.1467549799530254</v>
      </c>
      <c r="P126" s="6">
        <f t="shared" si="38"/>
        <v>33.588756246214224</v>
      </c>
      <c r="Q126" s="6">
        <f t="shared" si="39"/>
        <v>19.237206647648165</v>
      </c>
      <c r="R126" s="6">
        <f t="shared" si="40"/>
        <v>57.02959862028883</v>
      </c>
      <c r="S126" s="6">
        <f t="shared" si="41"/>
        <v>35.964545618978157</v>
      </c>
      <c r="T126" s="6">
        <f t="shared" si="42"/>
        <v>77.535094006554445</v>
      </c>
      <c r="U126" s="6">
        <f t="shared" si="43"/>
        <v>52.098121212860747</v>
      </c>
      <c r="V126" s="7">
        <f t="shared" si="44"/>
        <v>113.51406137141312</v>
      </c>
      <c r="W126" s="7">
        <f t="shared" si="45"/>
        <v>91.633106610716084</v>
      </c>
      <c r="X126" s="7" t="e">
        <f t="shared" si="46"/>
        <v>#VALUE!</v>
      </c>
      <c r="Y126" s="7" t="e">
        <f t="shared" si="47"/>
        <v>#VALUE!</v>
      </c>
    </row>
    <row r="127" spans="14:25">
      <c r="N127" s="6">
        <f t="shared" si="37"/>
        <v>124</v>
      </c>
      <c r="O127" s="6">
        <f t="shared" si="36"/>
        <v>2.1642082724729685</v>
      </c>
      <c r="P127" s="6">
        <f t="shared" si="38"/>
        <v>33.202954780829423</v>
      </c>
      <c r="Q127" s="6">
        <f t="shared" si="39"/>
        <v>18.654324215996596</v>
      </c>
      <c r="R127" s="6">
        <f t="shared" si="40"/>
        <v>56.374554933742836</v>
      </c>
      <c r="S127" s="6">
        <f t="shared" si="41"/>
        <v>34.974882563989226</v>
      </c>
      <c r="T127" s="6">
        <f t="shared" si="42"/>
        <v>76.644523582713617</v>
      </c>
      <c r="U127" s="6">
        <f t="shared" si="43"/>
        <v>50.75261607412947</v>
      </c>
      <c r="V127" s="7">
        <f t="shared" si="44"/>
        <v>112.2102354453249</v>
      </c>
      <c r="W127" s="7">
        <f t="shared" si="45"/>
        <v>89.663240515234435</v>
      </c>
      <c r="X127" s="7" t="e">
        <f t="shared" si="46"/>
        <v>#VALUE!</v>
      </c>
      <c r="Y127" s="7" t="e">
        <f t="shared" si="47"/>
        <v>#VALUE!</v>
      </c>
    </row>
    <row r="128" spans="14:25">
      <c r="N128" s="6">
        <f t="shared" si="37"/>
        <v>125</v>
      </c>
      <c r="O128" s="6">
        <f t="shared" si="36"/>
        <v>2.1816615649929121</v>
      </c>
      <c r="P128" s="6">
        <f t="shared" si="38"/>
        <v>32.807039373774117</v>
      </c>
      <c r="Q128" s="6">
        <f t="shared" si="39"/>
        <v>18.078263724140601</v>
      </c>
      <c r="R128" s="6">
        <f t="shared" si="40"/>
        <v>55.702339011651432</v>
      </c>
      <c r="S128" s="6">
        <f t="shared" si="41"/>
        <v>33.996802328128858</v>
      </c>
      <c r="T128" s="6">
        <f t="shared" si="42"/>
        <v>75.730606494517289</v>
      </c>
      <c r="U128" s="6">
        <f t="shared" si="43"/>
        <v>49.422858459345782</v>
      </c>
      <c r="V128" s="7">
        <f t="shared" si="44"/>
        <v>110.87222919451501</v>
      </c>
      <c r="W128" s="7">
        <f t="shared" si="45"/>
        <v>87.716429339885906</v>
      </c>
      <c r="X128" s="7" t="e">
        <f t="shared" si="46"/>
        <v>#VALUE!</v>
      </c>
      <c r="Y128" s="7" t="e">
        <f t="shared" si="47"/>
        <v>#VALUE!</v>
      </c>
    </row>
    <row r="129" spans="14:25">
      <c r="N129" s="6">
        <f t="shared" si="37"/>
        <v>126</v>
      </c>
      <c r="O129" s="6">
        <f t="shared" si="36"/>
        <v>2.1991148575128552</v>
      </c>
      <c r="P129" s="6">
        <f t="shared" si="38"/>
        <v>32.401130624716643</v>
      </c>
      <c r="Q129" s="6">
        <f t="shared" si="39"/>
        <v>17.509200645686455</v>
      </c>
      <c r="R129" s="6">
        <f t="shared" si="40"/>
        <v>55.013155617496423</v>
      </c>
      <c r="S129" s="6">
        <f t="shared" si="41"/>
        <v>33.030602844111833</v>
      </c>
      <c r="T129" s="6">
        <f t="shared" si="42"/>
        <v>74.793621129963896</v>
      </c>
      <c r="U129" s="6">
        <f t="shared" si="43"/>
        <v>48.109253425560873</v>
      </c>
      <c r="V129" s="7">
        <f t="shared" si="44"/>
        <v>109.50045018864914</v>
      </c>
      <c r="W129" s="7">
        <f t="shared" si="45"/>
        <v>85.793266102213778</v>
      </c>
      <c r="X129" s="7" t="e">
        <f t="shared" si="46"/>
        <v>#VALUE!</v>
      </c>
      <c r="Y129" s="7" t="e">
        <f t="shared" si="47"/>
        <v>#VALUE!</v>
      </c>
    </row>
    <row r="130" spans="14:25">
      <c r="N130" s="6">
        <f t="shared" si="37"/>
        <v>127</v>
      </c>
      <c r="O130" s="6">
        <f t="shared" si="36"/>
        <v>2.2165681500327987</v>
      </c>
      <c r="P130" s="6">
        <f t="shared" si="38"/>
        <v>31.98535217739407</v>
      </c>
      <c r="Q130" s="6">
        <f t="shared" si="39"/>
        <v>16.94730832276046</v>
      </c>
      <c r="R130" s="6">
        <f t="shared" si="40"/>
        <v>54.307214683215904</v>
      </c>
      <c r="S130" s="6">
        <f t="shared" si="41"/>
        <v>32.076578425660713</v>
      </c>
      <c r="T130" s="6">
        <f t="shared" si="42"/>
        <v>73.833852903872213</v>
      </c>
      <c r="U130" s="6">
        <f t="shared" si="43"/>
        <v>46.812201109593126</v>
      </c>
      <c r="V130" s="7">
        <f t="shared" si="44"/>
        <v>108.09531628490106</v>
      </c>
      <c r="W130" s="7">
        <f t="shared" si="45"/>
        <v>83.894336616370254</v>
      </c>
      <c r="X130" s="7" t="e">
        <f t="shared" si="46"/>
        <v>#VALUE!</v>
      </c>
      <c r="Y130" s="7" t="e">
        <f t="shared" si="47"/>
        <v>#VALUE!</v>
      </c>
    </row>
    <row r="131" spans="14:25">
      <c r="N131" s="6">
        <f t="shared" si="37"/>
        <v>128</v>
      </c>
      <c r="O131" s="6">
        <f t="shared" si="36"/>
        <v>2.2340214425527418</v>
      </c>
      <c r="P131" s="6">
        <f t="shared" ref="P131:P162" si="48">(SIN(O131)*$L$5)+$L$4</f>
        <v>31.559830681949215</v>
      </c>
      <c r="Q131" s="6">
        <f t="shared" ref="Q131:Q162" si="49">(COS(O131)*$L$5)+$L$3</f>
        <v>16.392757913207383</v>
      </c>
      <c r="R131" s="6">
        <f t="shared" ref="R131:R162" si="50">(SIN(O131)*$L$9)+$L$8</f>
        <v>53.584731245257096</v>
      </c>
      <c r="S131" s="6">
        <f t="shared" ref="S131:S162" si="51">(COS(O131)*$L$9)+$L$7</f>
        <v>31.135019677855233</v>
      </c>
      <c r="T131" s="6">
        <f t="shared" ref="T131:T162" si="52">(SIN(O131)*$L$13)+$L$12</f>
        <v>72.851594170941453</v>
      </c>
      <c r="U131" s="6">
        <f t="shared" ref="U131:U162" si="53">(COS(O131)*$L$13)+$L$11</f>
        <v>45.532096606142893</v>
      </c>
      <c r="V131" s="7">
        <f t="shared" ref="V131:V162" si="54">(SIN(O131)*$L$17)+$L$16</f>
        <v>106.65725550066982</v>
      </c>
      <c r="W131" s="7">
        <f t="shared" ref="W131:W162" si="55">(COS(O131)*$L$17)+$L$15</f>
        <v>82.020219314672147</v>
      </c>
      <c r="X131" s="7" t="e">
        <f t="shared" ref="X131:X162" si="56">(SIN(O131)*$L$21)+$L$20</f>
        <v>#VALUE!</v>
      </c>
      <c r="Y131" s="7" t="e">
        <f t="shared" ref="Y131:Y162" si="57">(COS(O131)*$L$21)+$L$19</f>
        <v>#VALUE!</v>
      </c>
    </row>
    <row r="132" spans="14:25">
      <c r="N132" s="6">
        <f t="shared" si="37"/>
        <v>129</v>
      </c>
      <c r="O132" s="6">
        <f t="shared" ref="O132:O183" si="58">N132*(PI()/180)</f>
        <v>2.2514747350726849</v>
      </c>
      <c r="P132" s="6">
        <f t="shared" si="48"/>
        <v>31.124695756351688</v>
      </c>
      <c r="Q132" s="6">
        <f t="shared" si="49"/>
        <v>15.845718338454017</v>
      </c>
      <c r="R132" s="6">
        <f t="shared" si="50"/>
        <v>52.845925379074032</v>
      </c>
      <c r="S132" s="6">
        <f t="shared" si="51"/>
        <v>30.206213408611063</v>
      </c>
      <c r="T132" s="6">
        <f t="shared" si="52"/>
        <v>71.847144136696969</v>
      </c>
      <c r="U132" s="6">
        <f t="shared" si="53"/>
        <v>44.269329847442542</v>
      </c>
      <c r="V132" s="7">
        <f t="shared" si="54"/>
        <v>105.18670588320103</v>
      </c>
      <c r="W132" s="7">
        <f t="shared" si="55"/>
        <v>80.171485071404518</v>
      </c>
      <c r="X132" s="7" t="e">
        <f t="shared" si="56"/>
        <v>#VALUE!</v>
      </c>
      <c r="Y132" s="7" t="e">
        <f t="shared" si="57"/>
        <v>#VALUE!</v>
      </c>
    </row>
    <row r="133" spans="14:25">
      <c r="N133" s="6">
        <f t="shared" ref="N133:N183" si="59">N132+1</f>
        <v>130</v>
      </c>
      <c r="O133" s="6">
        <f t="shared" si="58"/>
        <v>2.2689280275926285</v>
      </c>
      <c r="P133" s="6">
        <f t="shared" si="48"/>
        <v>30.680079946915068</v>
      </c>
      <c r="Q133" s="6">
        <f t="shared" si="49"/>
        <v>15.306356232054096</v>
      </c>
      <c r="R133" s="6">
        <f t="shared" si="50"/>
        <v>52.091022132090508</v>
      </c>
      <c r="S133" s="6">
        <f t="shared" si="51"/>
        <v>29.290442541315322</v>
      </c>
      <c r="T133" s="6">
        <f t="shared" si="52"/>
        <v>70.820808766349515</v>
      </c>
      <c r="U133" s="6">
        <f t="shared" si="53"/>
        <v>43.024285484479435</v>
      </c>
      <c r="V133" s="7">
        <f t="shared" si="54"/>
        <v>103.68411537615367</v>
      </c>
      <c r="W133" s="7">
        <f t="shared" si="55"/>
        <v>78.348697028926892</v>
      </c>
      <c r="X133" s="7" t="e">
        <f t="shared" si="56"/>
        <v>#VALUE!</v>
      </c>
      <c r="Y133" s="7" t="e">
        <f t="shared" si="57"/>
        <v>#VALUE!</v>
      </c>
    </row>
    <row r="134" spans="14:25">
      <c r="N134" s="6">
        <f t="shared" si="59"/>
        <v>131</v>
      </c>
      <c r="O134" s="6">
        <f t="shared" si="58"/>
        <v>2.2863813201125716</v>
      </c>
      <c r="P134" s="6">
        <f t="shared" si="48"/>
        <v>30.226118687922021</v>
      </c>
      <c r="Q134" s="6">
        <f t="shared" si="49"/>
        <v>14.774835888930188</v>
      </c>
      <c r="R134" s="6">
        <f t="shared" si="50"/>
        <v>51.320251455148508</v>
      </c>
      <c r="S134" s="6">
        <f t="shared" si="51"/>
        <v>28.387986028645514</v>
      </c>
      <c r="T134" s="6">
        <f t="shared" si="52"/>
        <v>69.772900691595282</v>
      </c>
      <c r="U134" s="6">
        <f t="shared" si="53"/>
        <v>41.797342769827615</v>
      </c>
      <c r="V134" s="7">
        <f t="shared" si="54"/>
        <v>102.14994168315221</v>
      </c>
      <c r="W134" s="7">
        <f t="shared" si="55"/>
        <v>76.552410426134855</v>
      </c>
      <c r="X134" s="7" t="e">
        <f t="shared" si="56"/>
        <v>#VALUE!</v>
      </c>
      <c r="Y134" s="7" t="e">
        <f t="shared" si="57"/>
        <v>#VALUE!</v>
      </c>
    </row>
    <row r="135" spans="14:25">
      <c r="N135" s="6">
        <f t="shared" si="59"/>
        <v>132</v>
      </c>
      <c r="O135" s="6">
        <f t="shared" si="58"/>
        <v>2.3038346126325151</v>
      </c>
      <c r="P135" s="6">
        <f t="shared" si="48"/>
        <v>29.762950260369639</v>
      </c>
      <c r="Q135" s="6">
        <f t="shared" si="49"/>
        <v>14.251319215327726</v>
      </c>
      <c r="R135" s="6">
        <f t="shared" si="50"/>
        <v>50.533848132462808</v>
      </c>
      <c r="S135" s="6">
        <f t="shared" si="51"/>
        <v>27.499118767597636</v>
      </c>
      <c r="T135" s="6">
        <f t="shared" si="52"/>
        <v>68.703739115385105</v>
      </c>
      <c r="U135" s="6">
        <f t="shared" si="53"/>
        <v>40.588875442123559</v>
      </c>
      <c r="V135" s="7">
        <f t="shared" si="54"/>
        <v>100.58465212836531</v>
      </c>
      <c r="W135" s="7">
        <f t="shared" si="55"/>
        <v>74.78317242932853</v>
      </c>
      <c r="X135" s="7" t="e">
        <f t="shared" si="56"/>
        <v>#VALUE!</v>
      </c>
      <c r="Y135" s="7" t="e">
        <f t="shared" si="57"/>
        <v>#VALUE!</v>
      </c>
    </row>
    <row r="136" spans="14:25">
      <c r="N136" s="6">
        <f t="shared" si="59"/>
        <v>133</v>
      </c>
      <c r="O136" s="6">
        <f t="shared" si="58"/>
        <v>2.3212879051524582</v>
      </c>
      <c r="P136" s="6">
        <f t="shared" si="48"/>
        <v>29.290715749847781</v>
      </c>
      <c r="Q136" s="6">
        <f t="shared" si="49"/>
        <v>13.735965679496939</v>
      </c>
      <c r="R136" s="6">
        <f t="shared" si="50"/>
        <v>49.732051710103597</v>
      </c>
      <c r="S136" s="6">
        <f t="shared" si="51"/>
        <v>26.624111515750108</v>
      </c>
      <c r="T136" s="6">
        <f t="shared" si="52"/>
        <v>67.613649714692315</v>
      </c>
      <c r="U136" s="6">
        <f t="shared" si="53"/>
        <v>39.399251612222024</v>
      </c>
      <c r="V136" s="7">
        <f t="shared" si="54"/>
        <v>98.988723514154728</v>
      </c>
      <c r="W136" s="7">
        <f t="shared" si="55"/>
        <v>73.041521965540838</v>
      </c>
      <c r="X136" s="7" t="e">
        <f t="shared" si="56"/>
        <v>#VALUE!</v>
      </c>
      <c r="Y136" s="7" t="e">
        <f t="shared" si="57"/>
        <v>#VALUE!</v>
      </c>
    </row>
    <row r="137" spans="14:25">
      <c r="N137" s="6">
        <f t="shared" si="59"/>
        <v>134</v>
      </c>
      <c r="O137" s="6">
        <f t="shared" si="58"/>
        <v>2.3387411976724017</v>
      </c>
      <c r="P137" s="6">
        <f t="shared" si="48"/>
        <v>28.809559003562974</v>
      </c>
      <c r="Q137" s="6">
        <f t="shared" si="49"/>
        <v>13.228932263117155</v>
      </c>
      <c r="R137" s="6">
        <f t="shared" si="50"/>
        <v>48.915106423028277</v>
      </c>
      <c r="S137" s="6">
        <f t="shared" si="51"/>
        <v>25.76323080878818</v>
      </c>
      <c r="T137" s="6">
        <f t="shared" si="52"/>
        <v>66.502964541308287</v>
      </c>
      <c r="U137" s="6">
        <f t="shared" si="53"/>
        <v>38.228833651065699</v>
      </c>
      <c r="V137" s="7">
        <f t="shared" si="54"/>
        <v>97.362641975836425</v>
      </c>
      <c r="W137" s="7">
        <f t="shared" si="55"/>
        <v>71.327989558374711</v>
      </c>
      <c r="X137" s="7" t="e">
        <f t="shared" si="56"/>
        <v>#VALUE!</v>
      </c>
      <c r="Y137" s="7" t="e">
        <f t="shared" si="57"/>
        <v>#VALUE!</v>
      </c>
    </row>
    <row r="138" spans="14:25">
      <c r="N138" s="6">
        <f t="shared" si="59"/>
        <v>135</v>
      </c>
      <c r="O138" s="6">
        <f t="shared" si="58"/>
        <v>2.3561944901923448</v>
      </c>
      <c r="P138" s="6">
        <f t="shared" si="48"/>
        <v>28.319626586521228</v>
      </c>
      <c r="Q138" s="6">
        <f t="shared" si="49"/>
        <v>12.730373413478773</v>
      </c>
      <c r="R138" s="6">
        <f t="shared" si="50"/>
        <v>48.083261120685236</v>
      </c>
      <c r="S138" s="6">
        <f t="shared" si="51"/>
        <v>24.916738879314771</v>
      </c>
      <c r="T138" s="6">
        <f t="shared" si="52"/>
        <v>65.372021920696326</v>
      </c>
      <c r="U138" s="6">
        <f t="shared" si="53"/>
        <v>37.077978079303691</v>
      </c>
      <c r="V138" s="7">
        <f t="shared" si="54"/>
        <v>95.706902833599216</v>
      </c>
      <c r="W138" s="7">
        <f t="shared" si="55"/>
        <v>69.643097166400793</v>
      </c>
      <c r="X138" s="7" t="e">
        <f t="shared" si="56"/>
        <v>#VALUE!</v>
      </c>
      <c r="Y138" s="7" t="e">
        <f t="shared" si="57"/>
        <v>#VALUE!</v>
      </c>
    </row>
    <row r="139" spans="14:25">
      <c r="N139" s="6">
        <f t="shared" si="59"/>
        <v>136</v>
      </c>
      <c r="O139" s="6">
        <f t="shared" si="58"/>
        <v>2.3736477827122884</v>
      </c>
      <c r="P139" s="6">
        <f t="shared" si="48"/>
        <v>27.821067736882835</v>
      </c>
      <c r="Q139" s="6">
        <f t="shared" si="49"/>
        <v>12.24044099643702</v>
      </c>
      <c r="R139" s="6">
        <f t="shared" si="50"/>
        <v>47.236769191211806</v>
      </c>
      <c r="S139" s="6">
        <f t="shared" si="51"/>
        <v>24.084893576971716</v>
      </c>
      <c r="T139" s="6">
        <f t="shared" si="52"/>
        <v>64.22116634893429</v>
      </c>
      <c r="U139" s="6">
        <f t="shared" si="53"/>
        <v>35.947035458691701</v>
      </c>
      <c r="V139" s="7">
        <f t="shared" si="54"/>
        <v>94.022010441625255</v>
      </c>
      <c r="W139" s="7">
        <f t="shared" si="55"/>
        <v>67.987358024163555</v>
      </c>
      <c r="X139" s="7" t="e">
        <f t="shared" si="56"/>
        <v>#VALUE!</v>
      </c>
      <c r="Y139" s="7" t="e">
        <f t="shared" si="57"/>
        <v>#VALUE!</v>
      </c>
    </row>
    <row r="140" spans="14:25">
      <c r="N140" s="6">
        <f t="shared" si="59"/>
        <v>137</v>
      </c>
      <c r="O140" s="6">
        <f t="shared" si="58"/>
        <v>2.3911010752322315</v>
      </c>
      <c r="P140" s="6">
        <f t="shared" si="48"/>
        <v>27.314034320503065</v>
      </c>
      <c r="Q140" s="6">
        <f t="shared" si="49"/>
        <v>11.759284250152223</v>
      </c>
      <c r="R140" s="6">
        <f t="shared" si="50"/>
        <v>46.375888484249906</v>
      </c>
      <c r="S140" s="6">
        <f t="shared" si="51"/>
        <v>23.26794828989641</v>
      </c>
      <c r="T140" s="6">
        <f t="shared" si="52"/>
        <v>63.050748387777993</v>
      </c>
      <c r="U140" s="6">
        <f t="shared" si="53"/>
        <v>34.836350285307688</v>
      </c>
      <c r="V140" s="7">
        <f t="shared" si="54"/>
        <v>92.308478034459185</v>
      </c>
      <c r="W140" s="7">
        <f t="shared" si="55"/>
        <v>66.361276485845281</v>
      </c>
      <c r="X140" s="7" t="e">
        <f t="shared" si="56"/>
        <v>#VALUE!</v>
      </c>
      <c r="Y140" s="7" t="e">
        <f t="shared" si="57"/>
        <v>#VALUE!</v>
      </c>
    </row>
    <row r="141" spans="14:25">
      <c r="N141" s="6">
        <f t="shared" si="59"/>
        <v>138</v>
      </c>
      <c r="O141" s="6">
        <f t="shared" si="58"/>
        <v>2.4085543677521746</v>
      </c>
      <c r="P141" s="6">
        <f t="shared" si="48"/>
        <v>26.798680784672275</v>
      </c>
      <c r="Q141" s="6">
        <f t="shared" si="49"/>
        <v>11.287049739630369</v>
      </c>
      <c r="R141" s="6">
        <f t="shared" si="50"/>
        <v>45.500881232402371</v>
      </c>
      <c r="S141" s="6">
        <f t="shared" si="51"/>
        <v>22.466151867537206</v>
      </c>
      <c r="T141" s="6">
        <f t="shared" si="52"/>
        <v>61.861124557876458</v>
      </c>
      <c r="U141" s="6">
        <f t="shared" si="53"/>
        <v>33.746260884614927</v>
      </c>
      <c r="V141" s="7">
        <f t="shared" si="54"/>
        <v>90.566827570671478</v>
      </c>
      <c r="W141" s="7">
        <f t="shared" si="55"/>
        <v>64.765347871634717</v>
      </c>
      <c r="X141" s="7" t="e">
        <f t="shared" si="56"/>
        <v>#VALUE!</v>
      </c>
      <c r="Y141" s="7" t="e">
        <f t="shared" si="57"/>
        <v>#VALUE!</v>
      </c>
    </row>
    <row r="142" spans="14:25">
      <c r="N142" s="6">
        <f t="shared" si="59"/>
        <v>139</v>
      </c>
      <c r="O142" s="6">
        <f t="shared" si="58"/>
        <v>2.4260076602721181</v>
      </c>
      <c r="P142" s="6">
        <f t="shared" si="48"/>
        <v>26.275164111069813</v>
      </c>
      <c r="Q142" s="6">
        <f t="shared" si="49"/>
        <v>10.82388131207798</v>
      </c>
      <c r="R142" s="6">
        <f t="shared" si="50"/>
        <v>44.612013971354493</v>
      </c>
      <c r="S142" s="6">
        <f t="shared" si="51"/>
        <v>21.679748544851506</v>
      </c>
      <c r="T142" s="6">
        <f t="shared" si="52"/>
        <v>60.652657230172402</v>
      </c>
      <c r="U142" s="6">
        <f t="shared" si="53"/>
        <v>32.677099308404735</v>
      </c>
      <c r="V142" s="7">
        <f t="shared" si="54"/>
        <v>88.797589573865153</v>
      </c>
      <c r="W142" s="7">
        <f t="shared" si="55"/>
        <v>63.200058316847802</v>
      </c>
      <c r="X142" s="7" t="e">
        <f t="shared" si="56"/>
        <v>#VALUE!</v>
      </c>
      <c r="Y142" s="7" t="e">
        <f t="shared" si="57"/>
        <v>#VALUE!</v>
      </c>
    </row>
    <row r="143" spans="14:25">
      <c r="N143" s="6">
        <f t="shared" si="59"/>
        <v>140</v>
      </c>
      <c r="O143" s="6">
        <f t="shared" si="58"/>
        <v>2.4434609527920612</v>
      </c>
      <c r="P143" s="6">
        <f t="shared" si="48"/>
        <v>25.743643767945905</v>
      </c>
      <c r="Q143" s="6">
        <f t="shared" si="49"/>
        <v>10.369920053084936</v>
      </c>
      <c r="R143" s="6">
        <f t="shared" si="50"/>
        <v>43.709557458684685</v>
      </c>
      <c r="S143" s="6">
        <f t="shared" si="51"/>
        <v>20.908977867909499</v>
      </c>
      <c r="T143" s="6">
        <f t="shared" si="52"/>
        <v>59.425714515520575</v>
      </c>
      <c r="U143" s="6">
        <f t="shared" si="53"/>
        <v>31.629191233650488</v>
      </c>
      <c r="V143" s="7">
        <f t="shared" si="54"/>
        <v>87.001302971073116</v>
      </c>
      <c r="W143" s="7">
        <f t="shared" si="55"/>
        <v>61.665884623846338</v>
      </c>
      <c r="X143" s="7" t="e">
        <f t="shared" si="56"/>
        <v>#VALUE!</v>
      </c>
      <c r="Y143" s="7" t="e">
        <f t="shared" si="57"/>
        <v>#VALUE!</v>
      </c>
    </row>
    <row r="144" spans="14:25">
      <c r="N144" s="6">
        <f t="shared" si="59"/>
        <v>141</v>
      </c>
      <c r="O144" s="6">
        <f t="shared" si="58"/>
        <v>2.4609142453120048</v>
      </c>
      <c r="P144" s="6">
        <f t="shared" si="48"/>
        <v>25.204281661545984</v>
      </c>
      <c r="Q144" s="6">
        <f t="shared" si="49"/>
        <v>9.9253042436483163</v>
      </c>
      <c r="R144" s="6">
        <f t="shared" si="50"/>
        <v>42.793786591388944</v>
      </c>
      <c r="S144" s="6">
        <f t="shared" si="51"/>
        <v>20.154074620925982</v>
      </c>
      <c r="T144" s="6">
        <f t="shared" si="52"/>
        <v>58.180670152557468</v>
      </c>
      <c r="U144" s="6">
        <f t="shared" si="53"/>
        <v>30.602855863303034</v>
      </c>
      <c r="V144" s="7">
        <f t="shared" si="54"/>
        <v>85.17851492859549</v>
      </c>
      <c r="W144" s="7">
        <f t="shared" si="55"/>
        <v>60.163294116798994</v>
      </c>
      <c r="X144" s="7" t="e">
        <f t="shared" si="56"/>
        <v>#VALUE!</v>
      </c>
      <c r="Y144" s="7" t="e">
        <f t="shared" si="57"/>
        <v>#VALUE!</v>
      </c>
    </row>
    <row r="145" spans="14:25">
      <c r="N145" s="6">
        <f t="shared" si="59"/>
        <v>142</v>
      </c>
      <c r="O145" s="6">
        <f t="shared" si="58"/>
        <v>2.4783675378319479</v>
      </c>
      <c r="P145" s="6">
        <f t="shared" si="48"/>
        <v>24.657242086792618</v>
      </c>
      <c r="Q145" s="6">
        <f t="shared" si="49"/>
        <v>9.4901693180507856</v>
      </c>
      <c r="R145" s="6">
        <f t="shared" si="50"/>
        <v>41.864980322144774</v>
      </c>
      <c r="S145" s="6">
        <f t="shared" si="51"/>
        <v>19.415268754742911</v>
      </c>
      <c r="T145" s="6">
        <f t="shared" si="52"/>
        <v>56.917903393857124</v>
      </c>
      <c r="U145" s="6">
        <f t="shared" si="53"/>
        <v>29.598405829058564</v>
      </c>
      <c r="V145" s="7">
        <f t="shared" si="54"/>
        <v>83.329780685327862</v>
      </c>
      <c r="W145" s="7">
        <f t="shared" si="55"/>
        <v>58.692744499330189</v>
      </c>
      <c r="X145" s="7" t="e">
        <f t="shared" si="56"/>
        <v>#VALUE!</v>
      </c>
      <c r="Y145" s="7" t="e">
        <f t="shared" si="57"/>
        <v>#VALUE!</v>
      </c>
    </row>
    <row r="146" spans="14:25">
      <c r="N146" s="6">
        <f t="shared" si="59"/>
        <v>143</v>
      </c>
      <c r="O146" s="6">
        <f t="shared" si="58"/>
        <v>2.4958208303518914</v>
      </c>
      <c r="P146" s="6">
        <f t="shared" si="48"/>
        <v>24.102691677239527</v>
      </c>
      <c r="Q146" s="6">
        <f t="shared" si="49"/>
        <v>9.0646478226059166</v>
      </c>
      <c r="R146" s="6">
        <f t="shared" si="50"/>
        <v>40.923421574339272</v>
      </c>
      <c r="S146" s="6">
        <f t="shared" si="51"/>
        <v>18.692785316784082</v>
      </c>
      <c r="T146" s="6">
        <f t="shared" si="52"/>
        <v>55.637798890406856</v>
      </c>
      <c r="U146" s="6">
        <f t="shared" si="53"/>
        <v>28.616147096127762</v>
      </c>
      <c r="V146" s="7">
        <f t="shared" si="54"/>
        <v>81.455663383629712</v>
      </c>
      <c r="W146" s="7">
        <f t="shared" si="55"/>
        <v>57.254683715098906</v>
      </c>
      <c r="X146" s="7" t="e">
        <f t="shared" si="56"/>
        <v>#VALUE!</v>
      </c>
      <c r="Y146" s="7" t="e">
        <f t="shared" si="57"/>
        <v>#VALUE!</v>
      </c>
    </row>
    <row r="147" spans="14:25">
      <c r="N147" s="6">
        <f t="shared" si="59"/>
        <v>144</v>
      </c>
      <c r="O147" s="6">
        <f t="shared" si="58"/>
        <v>2.5132741228718345</v>
      </c>
      <c r="P147" s="6">
        <f t="shared" si="48"/>
        <v>23.540799354313553</v>
      </c>
      <c r="Q147" s="6">
        <f t="shared" si="49"/>
        <v>8.6488693752833612</v>
      </c>
      <c r="R147" s="6">
        <f t="shared" si="50"/>
        <v>39.969397155888181</v>
      </c>
      <c r="S147" s="6">
        <f t="shared" si="51"/>
        <v>17.986844382503584</v>
      </c>
      <c r="T147" s="6">
        <f t="shared" si="52"/>
        <v>54.340746574439152</v>
      </c>
      <c r="U147" s="6">
        <f t="shared" si="53"/>
        <v>27.656378870036121</v>
      </c>
      <c r="V147" s="7">
        <f t="shared" si="54"/>
        <v>79.556733897786245</v>
      </c>
      <c r="W147" s="7">
        <f t="shared" si="55"/>
        <v>55.849549811350883</v>
      </c>
      <c r="X147" s="7" t="e">
        <f t="shared" si="56"/>
        <v>#VALUE!</v>
      </c>
      <c r="Y147" s="7" t="e">
        <f t="shared" si="57"/>
        <v>#VALUE!</v>
      </c>
    </row>
    <row r="148" spans="14:25">
      <c r="N148" s="6">
        <f t="shared" si="59"/>
        <v>145</v>
      </c>
      <c r="O148" s="6">
        <f t="shared" si="58"/>
        <v>2.530727415391778</v>
      </c>
      <c r="P148" s="6">
        <f t="shared" si="48"/>
        <v>22.971736275859389</v>
      </c>
      <c r="Q148" s="6">
        <f t="shared" si="49"/>
        <v>8.242960626225873</v>
      </c>
      <c r="R148" s="6">
        <f t="shared" si="50"/>
        <v>39.003197671871121</v>
      </c>
      <c r="S148" s="6">
        <f t="shared" si="51"/>
        <v>17.297660988348554</v>
      </c>
      <c r="T148" s="6">
        <f t="shared" si="52"/>
        <v>53.027141540654199</v>
      </c>
      <c r="U148" s="6">
        <f t="shared" si="53"/>
        <v>26.719393505482699</v>
      </c>
      <c r="V148" s="7">
        <f t="shared" si="54"/>
        <v>77.63357066011406</v>
      </c>
      <c r="W148" s="7">
        <f t="shared" si="55"/>
        <v>54.477770805484937</v>
      </c>
      <c r="X148" s="7" t="e">
        <f t="shared" si="56"/>
        <v>#VALUE!</v>
      </c>
      <c r="Y148" s="7" t="e">
        <f t="shared" si="57"/>
        <v>#VALUE!</v>
      </c>
    </row>
    <row r="149" spans="14:25">
      <c r="N149" s="6">
        <f t="shared" si="59"/>
        <v>146</v>
      </c>
      <c r="O149" s="6">
        <f t="shared" si="58"/>
        <v>2.5481807079117211</v>
      </c>
      <c r="P149" s="6">
        <f t="shared" si="48"/>
        <v>22.395675784003412</v>
      </c>
      <c r="Q149" s="6">
        <f t="shared" si="49"/>
        <v>7.8470452191705817</v>
      </c>
      <c r="R149" s="6">
        <f t="shared" si="50"/>
        <v>38.025117436010788</v>
      </c>
      <c r="S149" s="6">
        <f t="shared" si="51"/>
        <v>16.625445066257171</v>
      </c>
      <c r="T149" s="6">
        <f t="shared" si="52"/>
        <v>51.697383925870554</v>
      </c>
      <c r="U149" s="6">
        <f t="shared" si="53"/>
        <v>25.8054764172864</v>
      </c>
      <c r="V149" s="7">
        <f t="shared" si="54"/>
        <v>75.686759484765588</v>
      </c>
      <c r="W149" s="7">
        <f t="shared" si="55"/>
        <v>53.139764554675111</v>
      </c>
      <c r="X149" s="7" t="e">
        <f t="shared" si="56"/>
        <v>#VALUE!</v>
      </c>
      <c r="Y149" s="7" t="e">
        <f t="shared" si="57"/>
        <v>#VALUE!</v>
      </c>
    </row>
    <row r="150" spans="14:25">
      <c r="N150" s="6">
        <f t="shared" si="59"/>
        <v>147</v>
      </c>
      <c r="O150" s="6">
        <f t="shared" si="58"/>
        <v>2.5656340004316642</v>
      </c>
      <c r="P150" s="6">
        <f t="shared" si="48"/>
        <v>21.812793352351843</v>
      </c>
      <c r="Q150" s="6">
        <f t="shared" si="49"/>
        <v>7.461243753785773</v>
      </c>
      <c r="R150" s="6">
        <f t="shared" si="50"/>
        <v>37.035454381021857</v>
      </c>
      <c r="S150" s="6">
        <f t="shared" si="51"/>
        <v>15.97040137971117</v>
      </c>
      <c r="T150" s="6">
        <f t="shared" si="52"/>
        <v>50.351878787139277</v>
      </c>
      <c r="U150" s="6">
        <f t="shared" si="53"/>
        <v>24.914905993445558</v>
      </c>
      <c r="V150" s="7">
        <f t="shared" si="54"/>
        <v>73.716893389283939</v>
      </c>
      <c r="W150" s="7">
        <f t="shared" si="55"/>
        <v>51.835938628586874</v>
      </c>
      <c r="X150" s="7" t="e">
        <f t="shared" si="56"/>
        <v>#VALUE!</v>
      </c>
      <c r="Y150" s="7" t="e">
        <f t="shared" si="57"/>
        <v>#VALUE!</v>
      </c>
    </row>
    <row r="151" spans="14:25">
      <c r="N151" s="6">
        <f t="shared" si="59"/>
        <v>148</v>
      </c>
      <c r="O151" s="6">
        <f t="shared" si="58"/>
        <v>2.5830872929516078</v>
      </c>
      <c r="P151" s="6">
        <f t="shared" si="48"/>
        <v>21.223266532539856</v>
      </c>
      <c r="Q151" s="6">
        <f t="shared" si="49"/>
        <v>7.0856737489351431</v>
      </c>
      <c r="R151" s="6">
        <f t="shared" si="50"/>
        <v>36.034509967857936</v>
      </c>
      <c r="S151" s="6">
        <f t="shared" si="51"/>
        <v>15.332729461363037</v>
      </c>
      <c r="T151" s="6">
        <f t="shared" si="52"/>
        <v>48.991035978359797</v>
      </c>
      <c r="U151" s="6">
        <f t="shared" si="53"/>
        <v>24.047953510338417</v>
      </c>
      <c r="V151" s="7">
        <f t="shared" si="54"/>
        <v>71.724572413964282</v>
      </c>
      <c r="W151" s="7">
        <f t="shared" si="55"/>
        <v>50.566690185227742</v>
      </c>
      <c r="X151" s="7" t="e">
        <f t="shared" si="56"/>
        <v>#VALUE!</v>
      </c>
      <c r="Y151" s="7" t="e">
        <f t="shared" si="57"/>
        <v>#VALUE!</v>
      </c>
    </row>
    <row r="152" spans="14:25">
      <c r="N152" s="6">
        <f t="shared" si="59"/>
        <v>149</v>
      </c>
      <c r="O152" s="6">
        <f t="shared" si="58"/>
        <v>2.6005405854715509</v>
      </c>
      <c r="P152" s="6">
        <f t="shared" si="48"/>
        <v>20.627274900147675</v>
      </c>
      <c r="Q152" s="6">
        <f t="shared" si="49"/>
        <v>6.7204496068804076</v>
      </c>
      <c r="R152" s="6">
        <f t="shared" si="50"/>
        <v>35.022589093883695</v>
      </c>
      <c r="S152" s="6">
        <f t="shared" si="51"/>
        <v>14.712623552256368</v>
      </c>
      <c r="T152" s="6">
        <f t="shared" si="52"/>
        <v>47.615270025434526</v>
      </c>
      <c r="U152" s="6">
        <f t="shared" si="53"/>
        <v>23.20488305008972</v>
      </c>
      <c r="V152" s="7">
        <f t="shared" si="54"/>
        <v>69.710403439075861</v>
      </c>
      <c r="W152" s="7">
        <f t="shared" si="55"/>
        <v>49.332405849969106</v>
      </c>
      <c r="X152" s="7" t="e">
        <f t="shared" si="56"/>
        <v>#VALUE!</v>
      </c>
      <c r="Y152" s="7" t="e">
        <f t="shared" si="57"/>
        <v>#VALUE!</v>
      </c>
    </row>
    <row r="153" spans="14:25">
      <c r="N153" s="6">
        <f t="shared" si="59"/>
        <v>150</v>
      </c>
      <c r="O153" s="6">
        <f t="shared" si="58"/>
        <v>2.6179938779914944</v>
      </c>
      <c r="P153" s="6">
        <f t="shared" si="48"/>
        <v>20.024999999999995</v>
      </c>
      <c r="Q153" s="6">
        <f t="shared" si="49"/>
        <v>6.3656825784332298</v>
      </c>
      <c r="R153" s="6">
        <f t="shared" si="50"/>
        <v>33.999999999999993</v>
      </c>
      <c r="S153" s="6">
        <f t="shared" si="51"/>
        <v>14.110272542658166</v>
      </c>
      <c r="T153" s="6">
        <f t="shared" si="52"/>
        <v>46.224999999999994</v>
      </c>
      <c r="U153" s="6">
        <f t="shared" si="53"/>
        <v>22.385951420128649</v>
      </c>
      <c r="V153" s="7">
        <f t="shared" si="54"/>
        <v>67.674999999999983</v>
      </c>
      <c r="W153" s="7">
        <f t="shared" si="55"/>
        <v>48.133461597776218</v>
      </c>
      <c r="X153" s="7" t="e">
        <f t="shared" si="56"/>
        <v>#VALUE!</v>
      </c>
      <c r="Y153" s="7" t="e">
        <f t="shared" si="57"/>
        <v>#VALUE!</v>
      </c>
    </row>
    <row r="154" spans="14:25">
      <c r="N154" s="6">
        <f t="shared" si="59"/>
        <v>151</v>
      </c>
      <c r="O154" s="6">
        <f t="shared" si="58"/>
        <v>2.6354471705114375</v>
      </c>
      <c r="P154" s="6">
        <f t="shared" si="48"/>
        <v>19.416625290865802</v>
      </c>
      <c r="Q154" s="6">
        <f t="shared" si="49"/>
        <v>6.0214807290671999</v>
      </c>
      <c r="R154" s="6">
        <f t="shared" si="50"/>
        <v>32.967054176750928</v>
      </c>
      <c r="S154" s="6">
        <f t="shared" si="51"/>
        <v>13.525859914521092</v>
      </c>
      <c r="T154" s="6">
        <f t="shared" si="52"/>
        <v>44.82064939177387</v>
      </c>
      <c r="U154" s="6">
        <f t="shared" si="53"/>
        <v>21.591408074962871</v>
      </c>
      <c r="V154" s="7">
        <f t="shared" si="54"/>
        <v>65.618982100341739</v>
      </c>
      <c r="W154" s="7">
        <f t="shared" si="55"/>
        <v>46.970222638682785</v>
      </c>
      <c r="X154" s="7" t="e">
        <f t="shared" si="56"/>
        <v>#VALUE!</v>
      </c>
      <c r="Y154" s="7" t="e">
        <f t="shared" si="57"/>
        <v>#VALUE!</v>
      </c>
    </row>
    <row r="155" spans="14:25">
      <c r="N155" s="6">
        <f t="shared" si="59"/>
        <v>152</v>
      </c>
      <c r="O155" s="6">
        <f t="shared" si="58"/>
        <v>2.6529004630313811</v>
      </c>
      <c r="P155" s="6">
        <f t="shared" si="48"/>
        <v>18.802336089574922</v>
      </c>
      <c r="Q155" s="6">
        <f t="shared" si="49"/>
        <v>5.6879489059999742</v>
      </c>
      <c r="R155" s="6">
        <f t="shared" si="50"/>
        <v>31.924066269440566</v>
      </c>
      <c r="S155" s="6">
        <f t="shared" si="51"/>
        <v>12.959563685592968</v>
      </c>
      <c r="T155" s="6">
        <f t="shared" si="52"/>
        <v>43.402645979555594</v>
      </c>
      <c r="U155" s="6">
        <f t="shared" si="53"/>
        <v>20.821495040192204</v>
      </c>
      <c r="V155" s="7">
        <f t="shared" si="54"/>
        <v>63.542976023070302</v>
      </c>
      <c r="W155" s="7">
        <f t="shared" si="55"/>
        <v>45.843043306544232</v>
      </c>
      <c r="X155" s="7" t="e">
        <f t="shared" si="56"/>
        <v>#VALUE!</v>
      </c>
      <c r="Y155" s="7" t="e">
        <f t="shared" si="57"/>
        <v>#VALUE!</v>
      </c>
    </row>
    <row r="156" spans="14:25">
      <c r="N156" s="6">
        <f t="shared" si="59"/>
        <v>153</v>
      </c>
      <c r="O156" s="6">
        <f t="shared" si="58"/>
        <v>2.6703537555513241</v>
      </c>
      <c r="P156" s="6">
        <f t="shared" si="48"/>
        <v>18.182319514568849</v>
      </c>
      <c r="Q156" s="6">
        <f t="shared" si="49"/>
        <v>5.3651887062558714</v>
      </c>
      <c r="R156" s="6">
        <f t="shared" si="50"/>
        <v>30.871353982289186</v>
      </c>
      <c r="S156" s="6">
        <f t="shared" si="51"/>
        <v>12.411556355190989</v>
      </c>
      <c r="T156" s="6">
        <f t="shared" si="52"/>
        <v>41.971421700921105</v>
      </c>
      <c r="U156" s="6">
        <f t="shared" si="53"/>
        <v>20.076446838785401</v>
      </c>
      <c r="V156" s="7">
        <f t="shared" si="54"/>
        <v>61.447614139747664</v>
      </c>
      <c r="W156" s="7">
        <f t="shared" si="55"/>
        <v>44.752266951104417</v>
      </c>
      <c r="X156" s="7" t="e">
        <f t="shared" si="56"/>
        <v>#VALUE!</v>
      </c>
      <c r="Y156" s="7" t="e">
        <f t="shared" si="57"/>
        <v>#VALUE!</v>
      </c>
    </row>
    <row r="157" spans="14:25">
      <c r="N157" s="6">
        <f t="shared" si="59"/>
        <v>154</v>
      </c>
      <c r="O157" s="6">
        <f t="shared" si="58"/>
        <v>2.6878070480712677</v>
      </c>
      <c r="P157" s="6">
        <f t="shared" si="48"/>
        <v>17.556764428902543</v>
      </c>
      <c r="Q157" s="6">
        <f t="shared" si="49"/>
        <v>5.0532984457183616</v>
      </c>
      <c r="R157" s="6">
        <f t="shared" si="50"/>
        <v>29.809237981657255</v>
      </c>
      <c r="S157" s="6">
        <f t="shared" si="51"/>
        <v>11.882004851656639</v>
      </c>
      <c r="T157" s="6">
        <f t="shared" si="52"/>
        <v>40.527412520650195</v>
      </c>
      <c r="U157" s="6">
        <f t="shared" si="53"/>
        <v>19.356490419642014</v>
      </c>
      <c r="V157" s="7">
        <f t="shared" si="54"/>
        <v>59.333534717901607</v>
      </c>
      <c r="W157" s="7">
        <f t="shared" si="55"/>
        <v>43.698225833407747</v>
      </c>
      <c r="X157" s="7" t="e">
        <f t="shared" si="56"/>
        <v>#VALUE!</v>
      </c>
      <c r="Y157" s="7" t="e">
        <f t="shared" si="57"/>
        <v>#VALUE!</v>
      </c>
    </row>
    <row r="158" spans="14:25">
      <c r="N158" s="6">
        <f t="shared" si="59"/>
        <v>155</v>
      </c>
      <c r="O158" s="6">
        <f t="shared" si="58"/>
        <v>2.7052603405912108</v>
      </c>
      <c r="P158" s="6">
        <f t="shared" si="48"/>
        <v>16.925861382715013</v>
      </c>
      <c r="Q158" s="6">
        <f t="shared" si="49"/>
        <v>4.7523731291821676</v>
      </c>
      <c r="R158" s="6">
        <f t="shared" si="50"/>
        <v>28.738041798367565</v>
      </c>
      <c r="S158" s="6">
        <f t="shared" si="51"/>
        <v>11.371070481507807</v>
      </c>
      <c r="T158" s="6">
        <f t="shared" si="52"/>
        <v>39.071058297927671</v>
      </c>
      <c r="U158" s="6">
        <f t="shared" si="53"/>
        <v>18.661845088461718</v>
      </c>
      <c r="V158" s="7">
        <f t="shared" si="54"/>
        <v>57.201381726603671</v>
      </c>
      <c r="W158" s="7">
        <f t="shared" si="55"/>
        <v>42.681241024589426</v>
      </c>
      <c r="X158" s="7" t="e">
        <f t="shared" si="56"/>
        <v>#VALUE!</v>
      </c>
      <c r="Y158" s="7" t="e">
        <f t="shared" si="57"/>
        <v>#VALUE!</v>
      </c>
    </row>
    <row r="159" spans="14:25">
      <c r="N159" s="6">
        <f t="shared" si="59"/>
        <v>156</v>
      </c>
      <c r="O159" s="6">
        <f t="shared" si="58"/>
        <v>2.7227136331111539</v>
      </c>
      <c r="P159" s="6">
        <f t="shared" si="48"/>
        <v>16.289802555185805</v>
      </c>
      <c r="Q159" s="6">
        <f t="shared" si="49"/>
        <v>4.4625044214138399</v>
      </c>
      <c r="R159" s="6">
        <f t="shared" si="50"/>
        <v>27.658091729154428</v>
      </c>
      <c r="S159" s="6">
        <f t="shared" si="51"/>
        <v>10.87890888030315</v>
      </c>
      <c r="T159" s="6">
        <f t="shared" si="52"/>
        <v>37.602802652357752</v>
      </c>
      <c r="U159" s="6">
        <f t="shared" si="53"/>
        <v>17.992722440941563</v>
      </c>
      <c r="V159" s="7">
        <f t="shared" si="54"/>
        <v>55.051804640309584</v>
      </c>
      <c r="W159" s="7">
        <f t="shared" si="55"/>
        <v>41.701622308073993</v>
      </c>
      <c r="X159" s="7" t="e">
        <f t="shared" si="56"/>
        <v>#VALUE!</v>
      </c>
      <c r="Y159" s="7" t="e">
        <f t="shared" si="57"/>
        <v>#VALUE!</v>
      </c>
    </row>
    <row r="160" spans="14:25">
      <c r="N160" s="6">
        <f t="shared" si="59"/>
        <v>157</v>
      </c>
      <c r="O160" s="6">
        <f t="shared" si="58"/>
        <v>2.7401669256310974</v>
      </c>
      <c r="P160" s="6">
        <f t="shared" si="48"/>
        <v>15.648781695995414</v>
      </c>
      <c r="Q160" s="6">
        <f t="shared" si="49"/>
        <v>4.1837806192297649</v>
      </c>
      <c r="R160" s="6">
        <f t="shared" si="50"/>
        <v>26.569716737270618</v>
      </c>
      <c r="S160" s="6">
        <f t="shared" si="51"/>
        <v>10.405669965234054</v>
      </c>
      <c r="T160" s="6">
        <f t="shared" si="52"/>
        <v>36.123092828833364</v>
      </c>
      <c r="U160" s="6">
        <f t="shared" si="53"/>
        <v>17.349326298321884</v>
      </c>
      <c r="V160" s="7">
        <f t="shared" si="54"/>
        <v>52.885458241023201</v>
      </c>
      <c r="W160" s="7">
        <f t="shared" si="55"/>
        <v>40.759668085212198</v>
      </c>
      <c r="X160" s="7" t="e">
        <f t="shared" si="56"/>
        <v>#VALUE!</v>
      </c>
      <c r="Y160" s="7" t="e">
        <f t="shared" si="57"/>
        <v>#VALUE!</v>
      </c>
    </row>
    <row r="161" spans="14:25">
      <c r="N161" s="6">
        <f t="shared" si="59"/>
        <v>158</v>
      </c>
      <c r="O161" s="6">
        <f t="shared" si="58"/>
        <v>2.7576202181510405</v>
      </c>
      <c r="P161" s="6">
        <f t="shared" si="48"/>
        <v>15.002994066307284</v>
      </c>
      <c r="Q161" s="6">
        <f t="shared" si="49"/>
        <v>3.9162866246001684</v>
      </c>
      <c r="R161" s="6">
        <f t="shared" si="50"/>
        <v>25.473248352282031</v>
      </c>
      <c r="S161" s="6">
        <f t="shared" si="51"/>
        <v>9.9514978894584658</v>
      </c>
      <c r="T161" s="6">
        <f t="shared" si="52"/>
        <v>34.632379561301086</v>
      </c>
      <c r="U161" s="6">
        <f t="shared" si="53"/>
        <v>16.731852645300506</v>
      </c>
      <c r="V161" s="7">
        <f t="shared" si="54"/>
        <v>50.703002418843717</v>
      </c>
      <c r="W161" s="7">
        <f t="shared" si="55"/>
        <v>39.855665284385339</v>
      </c>
      <c r="X161" s="7" t="e">
        <f t="shared" si="56"/>
        <v>#VALUE!</v>
      </c>
      <c r="Y161" s="7" t="e">
        <f t="shared" si="57"/>
        <v>#VALUE!</v>
      </c>
    </row>
    <row r="162" spans="14:25">
      <c r="N162" s="6">
        <f t="shared" si="59"/>
        <v>159</v>
      </c>
      <c r="O162" s="6">
        <f t="shared" si="58"/>
        <v>2.7750735106709841</v>
      </c>
      <c r="P162" s="6">
        <f t="shared" si="48"/>
        <v>14.352636379289272</v>
      </c>
      <c r="Q162" s="6">
        <f t="shared" si="49"/>
        <v>3.6601039187870725</v>
      </c>
      <c r="R162" s="6">
        <f t="shared" si="50"/>
        <v>24.369020569080416</v>
      </c>
      <c r="S162" s="6">
        <f t="shared" si="51"/>
        <v>9.5165309981902837</v>
      </c>
      <c r="T162" s="6">
        <f t="shared" si="52"/>
        <v>33.131116935463005</v>
      </c>
      <c r="U162" s="6">
        <f t="shared" si="53"/>
        <v>16.140489570333699</v>
      </c>
      <c r="V162" s="7">
        <f t="shared" si="54"/>
        <v>48.505101970956382</v>
      </c>
      <c r="W162" s="7">
        <f t="shared" si="55"/>
        <v>38.989889273603737</v>
      </c>
      <c r="X162" s="7" t="e">
        <f t="shared" si="56"/>
        <v>#VALUE!</v>
      </c>
      <c r="Y162" s="7" t="e">
        <f t="shared" si="57"/>
        <v>#VALUE!</v>
      </c>
    </row>
    <row r="163" spans="14:25">
      <c r="N163" s="6">
        <f t="shared" si="59"/>
        <v>160</v>
      </c>
      <c r="O163" s="6">
        <f t="shared" si="58"/>
        <v>2.7925268031909272</v>
      </c>
      <c r="P163" s="6">
        <f t="shared" ref="P163:P183" si="60">(SIN(O163)*$L$5)+$L$4</f>
        <v>13.697906740193037</v>
      </c>
      <c r="Q163" s="6">
        <f t="shared" ref="Q163:Q183" si="61">(COS(O163)*$L$5)+$L$3</f>
        <v>3.4153105375243697</v>
      </c>
      <c r="R163" s="6">
        <f t="shared" ref="R163:R183" si="62">(SIN(O163)*$L$9)+$L$8</f>
        <v>23.257369746145486</v>
      </c>
      <c r="S163" s="6">
        <f t="shared" ref="S163:S183" si="63">(COS(O163)*$L$9)+$L$7</f>
        <v>9.1009017865582322</v>
      </c>
      <c r="T163" s="6">
        <f t="shared" ref="T163:T183" si="64">(SIN(O163)*$L$13)+$L$12</f>
        <v>31.619762250458088</v>
      </c>
      <c r="U163" s="6">
        <f t="shared" ref="U163:U183" si="65">(COS(O163)*$L$13)+$L$11</f>
        <v>15.57541720834277</v>
      </c>
      <c r="V163" s="7">
        <f t="shared" ref="V163:V183" si="66">(SIN(O163)*$L$17)+$L$16</f>
        <v>46.292426399129283</v>
      </c>
      <c r="W163" s="7">
        <f t="shared" ref="W163:W183" si="67">(COS(O163)*$L$17)+$L$15</f>
        <v>38.162603776627307</v>
      </c>
      <c r="X163" s="7" t="e">
        <f t="shared" ref="X163:X183" si="68">(SIN(O163)*$L$21)+$L$20</f>
        <v>#VALUE!</v>
      </c>
      <c r="Y163" s="7" t="e">
        <f t="shared" ref="Y163:Y183" si="69">(COS(O163)*$L$21)+$L$19</f>
        <v>#VALUE!</v>
      </c>
    </row>
    <row r="164" spans="14:25">
      <c r="N164" s="6">
        <f t="shared" si="59"/>
        <v>161</v>
      </c>
      <c r="O164" s="6">
        <f t="shared" si="58"/>
        <v>2.8099800957108707</v>
      </c>
      <c r="P164" s="6">
        <f t="shared" si="60"/>
        <v>13.039004586009121</v>
      </c>
      <c r="Q164" s="6">
        <f t="shared" si="61"/>
        <v>3.181981047247362</v>
      </c>
      <c r="R164" s="6">
        <f t="shared" si="62"/>
        <v>22.138634503086649</v>
      </c>
      <c r="S164" s="6">
        <f t="shared" si="63"/>
        <v>8.7047368592464522</v>
      </c>
      <c r="T164" s="6">
        <f t="shared" si="64"/>
        <v>30.098775879564126</v>
      </c>
      <c r="U164" s="6">
        <f t="shared" si="65"/>
        <v>15.036807685843158</v>
      </c>
      <c r="V164" s="7">
        <f t="shared" si="66"/>
        <v>44.065649705776146</v>
      </c>
      <c r="W164" s="7">
        <f t="shared" si="67"/>
        <v>37.374060792632463</v>
      </c>
      <c r="X164" s="7" t="e">
        <f t="shared" si="68"/>
        <v>#VALUE!</v>
      </c>
      <c r="Y164" s="7" t="e">
        <f t="shared" si="69"/>
        <v>#VALUE!</v>
      </c>
    </row>
    <row r="165" spans="14:25">
      <c r="N165" s="6">
        <f t="shared" si="59"/>
        <v>162</v>
      </c>
      <c r="O165" s="6">
        <f t="shared" si="58"/>
        <v>2.8274333882308138</v>
      </c>
      <c r="P165" s="6">
        <f t="shared" si="60"/>
        <v>12.376130624716646</v>
      </c>
      <c r="Q165" s="6">
        <f t="shared" si="61"/>
        <v>2.9601865223791037</v>
      </c>
      <c r="R165" s="6">
        <f t="shared" si="62"/>
        <v>21.01315561749643</v>
      </c>
      <c r="S165" s="6">
        <f t="shared" si="63"/>
        <v>8.3281568919295665</v>
      </c>
      <c r="T165" s="6">
        <f t="shared" si="64"/>
        <v>28.568621129963898</v>
      </c>
      <c r="U165" s="6">
        <f t="shared" si="65"/>
        <v>14.524825068513053</v>
      </c>
      <c r="V165" s="7">
        <f t="shared" si="66"/>
        <v>41.825450188649143</v>
      </c>
      <c r="W165" s="7">
        <f t="shared" si="67"/>
        <v>36.624500519450976</v>
      </c>
      <c r="X165" s="7" t="e">
        <f t="shared" si="68"/>
        <v>#VALUE!</v>
      </c>
      <c r="Y165" s="7" t="e">
        <f t="shared" si="69"/>
        <v>#VALUE!</v>
      </c>
    </row>
    <row r="166" spans="14:25">
      <c r="N166" s="6">
        <f t="shared" si="59"/>
        <v>163</v>
      </c>
      <c r="O166" s="6">
        <f t="shared" si="58"/>
        <v>2.8448866807507573</v>
      </c>
      <c r="P166" s="6">
        <f t="shared" si="60"/>
        <v>11.709486774145599</v>
      </c>
      <c r="Q166" s="6">
        <f t="shared" si="61"/>
        <v>2.749994523680428</v>
      </c>
      <c r="R166" s="6">
        <f t="shared" si="62"/>
        <v>19.881275921146088</v>
      </c>
      <c r="S166" s="6">
        <f t="shared" si="63"/>
        <v>7.9712765945135828</v>
      </c>
      <c r="T166" s="6">
        <f t="shared" si="64"/>
        <v>27.029764101617001</v>
      </c>
      <c r="U166" s="6">
        <f t="shared" si="65"/>
        <v>14.039625311217364</v>
      </c>
      <c r="V166" s="7">
        <f t="shared" si="66"/>
        <v>39.572510234222399</v>
      </c>
      <c r="W166" s="7">
        <f t="shared" si="67"/>
        <v>35.914151280403132</v>
      </c>
      <c r="X166" s="7" t="e">
        <f t="shared" si="68"/>
        <v>#VALUE!</v>
      </c>
      <c r="Y166" s="7" t="e">
        <f t="shared" si="69"/>
        <v>#VALUE!</v>
      </c>
    </row>
    <row r="167" spans="14:25">
      <c r="N167" s="6">
        <f t="shared" si="59"/>
        <v>164</v>
      </c>
      <c r="O167" s="6">
        <f t="shared" si="58"/>
        <v>2.8623399732707004</v>
      </c>
      <c r="P167" s="6">
        <f t="shared" si="60"/>
        <v>11.039276100470818</v>
      </c>
      <c r="Q167" s="6">
        <f t="shared" si="61"/>
        <v>2.5514690776703262</v>
      </c>
      <c r="R167" s="6">
        <f t="shared" si="62"/>
        <v>18.743340195555948</v>
      </c>
      <c r="S167" s="6">
        <f t="shared" si="63"/>
        <v>7.6342046761943152</v>
      </c>
      <c r="T167" s="6">
        <f t="shared" si="64"/>
        <v>25.482673545281578</v>
      </c>
      <c r="U167" s="6">
        <f t="shared" si="65"/>
        <v>13.58135621050242</v>
      </c>
      <c r="V167" s="7">
        <f t="shared" si="66"/>
        <v>37.307516109830843</v>
      </c>
      <c r="W167" s="7">
        <f t="shared" si="67"/>
        <v>35.24322945474853</v>
      </c>
      <c r="X167" s="7" t="e">
        <f t="shared" si="68"/>
        <v>#VALUE!</v>
      </c>
      <c r="Y167" s="7" t="e">
        <f t="shared" si="69"/>
        <v>#VALUE!</v>
      </c>
    </row>
    <row r="168" spans="14:25">
      <c r="N168" s="6">
        <f t="shared" si="59"/>
        <v>165</v>
      </c>
      <c r="O168" s="6">
        <f t="shared" si="58"/>
        <v>2.8797932657906435</v>
      </c>
      <c r="P168" s="6">
        <f t="shared" si="60"/>
        <v>10.365702756355965</v>
      </c>
      <c r="Q168" s="6">
        <f t="shared" si="61"/>
        <v>2.3646706571228151</v>
      </c>
      <c r="R168" s="6">
        <f t="shared" si="62"/>
        <v>17.599695066971428</v>
      </c>
      <c r="S168" s="6">
        <f t="shared" si="63"/>
        <v>7.317043812343357</v>
      </c>
      <c r="T168" s="6">
        <f t="shared" si="64"/>
        <v>23.927820719728068</v>
      </c>
      <c r="U168" s="6">
        <f t="shared" si="65"/>
        <v>13.150157359575644</v>
      </c>
      <c r="V168" s="7">
        <f t="shared" si="66"/>
        <v>35.031157754626221</v>
      </c>
      <c r="W168" s="7">
        <f t="shared" si="67"/>
        <v>34.611939411774614</v>
      </c>
      <c r="X168" s="7" t="e">
        <f t="shared" si="68"/>
        <v>#VALUE!</v>
      </c>
      <c r="Y168" s="7" t="e">
        <f t="shared" si="69"/>
        <v>#VALUE!</v>
      </c>
    </row>
    <row r="169" spans="14:25">
      <c r="N169" s="6">
        <f t="shared" si="59"/>
        <v>166</v>
      </c>
      <c r="O169" s="6">
        <f t="shared" si="58"/>
        <v>2.8972465583105871</v>
      </c>
      <c r="P169" s="6">
        <f t="shared" si="60"/>
        <v>9.6889719187666916</v>
      </c>
      <c r="Q169" s="6">
        <f t="shared" si="61"/>
        <v>2.1896561626463438</v>
      </c>
      <c r="R169" s="6">
        <f t="shared" si="62"/>
        <v>16.450688900777404</v>
      </c>
      <c r="S169" s="6">
        <f t="shared" si="63"/>
        <v>7.019890613232235</v>
      </c>
      <c r="T169" s="6">
        <f t="shared" si="64"/>
        <v>22.365679248189281</v>
      </c>
      <c r="U169" s="6">
        <f t="shared" si="65"/>
        <v>12.746160105784128</v>
      </c>
      <c r="V169" s="7">
        <f t="shared" si="66"/>
        <v>32.744128569415025</v>
      </c>
      <c r="W169" s="7">
        <f t="shared" si="67"/>
        <v>34.020473448543868</v>
      </c>
      <c r="X169" s="7" t="e">
        <f t="shared" si="68"/>
        <v>#VALUE!</v>
      </c>
      <c r="Y169" s="7" t="e">
        <f t="shared" si="69"/>
        <v>#VALUE!</v>
      </c>
    </row>
    <row r="170" spans="14:25">
      <c r="N170" s="6">
        <f t="shared" si="59"/>
        <v>167</v>
      </c>
      <c r="O170" s="6">
        <f t="shared" si="58"/>
        <v>2.9146998508305302</v>
      </c>
      <c r="P170" s="6">
        <f t="shared" si="60"/>
        <v>9.0092897264718008</v>
      </c>
      <c r="Q170" s="6">
        <f t="shared" si="61"/>
        <v>2.0264789053513326</v>
      </c>
      <c r="R170" s="6">
        <f t="shared" si="62"/>
        <v>15.296671695382834</v>
      </c>
      <c r="S170" s="6">
        <f t="shared" si="63"/>
        <v>6.742835594604017</v>
      </c>
      <c r="T170" s="6">
        <f t="shared" si="64"/>
        <v>20.796724974090338</v>
      </c>
      <c r="U170" s="6">
        <f t="shared" si="65"/>
        <v>12.369487510605012</v>
      </c>
      <c r="V170" s="7">
        <f t="shared" si="66"/>
        <v>30.447125205442152</v>
      </c>
      <c r="W170" s="7">
        <f t="shared" si="67"/>
        <v>33.469011731318432</v>
      </c>
      <c r="X170" s="7" t="e">
        <f t="shared" si="68"/>
        <v>#VALUE!</v>
      </c>
      <c r="Y170" s="7" t="e">
        <f t="shared" si="69"/>
        <v>#VALUE!</v>
      </c>
    </row>
    <row r="171" spans="14:25">
      <c r="N171" s="6">
        <f t="shared" si="59"/>
        <v>168</v>
      </c>
      <c r="O171" s="6">
        <f t="shared" si="58"/>
        <v>2.9321531433504737</v>
      </c>
      <c r="P171" s="6">
        <f t="shared" si="60"/>
        <v>8.32686321725126</v>
      </c>
      <c r="Q171" s="6">
        <f t="shared" si="61"/>
        <v>1.8751885906110815</v>
      </c>
      <c r="R171" s="6">
        <f t="shared" si="62"/>
        <v>14.137994975607633</v>
      </c>
      <c r="S171" s="6">
        <f t="shared" si="63"/>
        <v>6.4859631501012132</v>
      </c>
      <c r="T171" s="6">
        <f t="shared" si="64"/>
        <v>19.221435816101849</v>
      </c>
      <c r="U171" s="6">
        <f t="shared" si="65"/>
        <v>12.020254312159665</v>
      </c>
      <c r="V171" s="7">
        <f t="shared" si="66"/>
        <v>28.140847352183723</v>
      </c>
      <c r="W171" s="7">
        <f t="shared" si="67"/>
        <v>32.957722240679402</v>
      </c>
      <c r="X171" s="7" t="e">
        <f t="shared" si="68"/>
        <v>#VALUE!</v>
      </c>
      <c r="Y171" s="7" t="e">
        <f t="shared" si="69"/>
        <v>#VALUE!</v>
      </c>
    </row>
    <row r="172" spans="14:25">
      <c r="N172" s="6">
        <f t="shared" si="59"/>
        <v>169</v>
      </c>
      <c r="O172" s="6">
        <f t="shared" si="58"/>
        <v>2.9496064358704168</v>
      </c>
      <c r="P172" s="6">
        <f t="shared" si="60"/>
        <v>7.6419002648306256</v>
      </c>
      <c r="Q172" s="6">
        <f t="shared" si="61"/>
        <v>1.7358313029210564</v>
      </c>
      <c r="R172" s="6">
        <f t="shared" si="62"/>
        <v>12.975011685605057</v>
      </c>
      <c r="S172" s="6">
        <f t="shared" si="63"/>
        <v>6.2493515255588505</v>
      </c>
      <c r="T172" s="6">
        <f t="shared" si="64"/>
        <v>17.640291622561584</v>
      </c>
      <c r="U172" s="6">
        <f t="shared" si="65"/>
        <v>11.698566890263464</v>
      </c>
      <c r="V172" s="7">
        <f t="shared" si="66"/>
        <v>25.82599752421536</v>
      </c>
      <c r="W172" s="7">
        <f t="shared" si="67"/>
        <v>32.486760720358689</v>
      </c>
      <c r="X172" s="7" t="e">
        <f t="shared" si="68"/>
        <v>#VALUE!</v>
      </c>
      <c r="Y172" s="7" t="e">
        <f t="shared" si="69"/>
        <v>#VALUE!</v>
      </c>
    </row>
    <row r="173" spans="14:25">
      <c r="N173" s="6">
        <f t="shared" si="59"/>
        <v>170</v>
      </c>
      <c r="O173" s="6">
        <f t="shared" si="58"/>
        <v>2.9670597283903604</v>
      </c>
      <c r="P173" s="6">
        <f t="shared" si="60"/>
        <v>6.9546095155605574</v>
      </c>
      <c r="Q173" s="6">
        <f t="shared" si="61"/>
        <v>1.6084494918610659</v>
      </c>
      <c r="R173" s="6">
        <f t="shared" si="62"/>
        <v>11.808076081351258</v>
      </c>
      <c r="S173" s="6">
        <f t="shared" si="63"/>
        <v>6.0330727951698577</v>
      </c>
      <c r="T173" s="6">
        <f t="shared" si="64"/>
        <v>16.053774025307703</v>
      </c>
      <c r="U173" s="6">
        <f t="shared" si="65"/>
        <v>11.404523234021369</v>
      </c>
      <c r="V173" s="7">
        <f t="shared" si="66"/>
        <v>23.503280847219013</v>
      </c>
      <c r="W173" s="7">
        <f t="shared" si="67"/>
        <v>32.056270629797638</v>
      </c>
      <c r="X173" s="7" t="e">
        <f t="shared" si="68"/>
        <v>#VALUE!</v>
      </c>
      <c r="Y173" s="7" t="e">
        <f t="shared" si="69"/>
        <v>#VALUE!</v>
      </c>
    </row>
    <row r="174" spans="14:25">
      <c r="N174" s="6">
        <f t="shared" si="59"/>
        <v>171</v>
      </c>
      <c r="O174" s="6">
        <f t="shared" si="58"/>
        <v>2.9845130209103035</v>
      </c>
      <c r="P174" s="6">
        <f t="shared" si="60"/>
        <v>6.26520032486125</v>
      </c>
      <c r="Q174" s="6">
        <f t="shared" si="61"/>
        <v>1.4930819591647335</v>
      </c>
      <c r="R174" s="6">
        <f t="shared" si="62"/>
        <v>10.637543622735707</v>
      </c>
      <c r="S174" s="6">
        <f t="shared" si="63"/>
        <v>5.8371928395306441</v>
      </c>
      <c r="T174" s="6">
        <f t="shared" si="64"/>
        <v>14.462366292969355</v>
      </c>
      <c r="U174" s="6">
        <f t="shared" si="65"/>
        <v>11.138212911979522</v>
      </c>
      <c r="V174" s="7">
        <f t="shared" si="66"/>
        <v>21.173404843195261</v>
      </c>
      <c r="W174" s="7">
        <f t="shared" si="67"/>
        <v>31.666383100448115</v>
      </c>
      <c r="X174" s="7" t="e">
        <f t="shared" si="68"/>
        <v>#VALUE!</v>
      </c>
      <c r="Y174" s="7" t="e">
        <f t="shared" si="69"/>
        <v>#VALUE!</v>
      </c>
    </row>
    <row r="175" spans="14:25">
      <c r="N175" s="6">
        <f t="shared" si="59"/>
        <v>172</v>
      </c>
      <c r="O175" s="6">
        <f t="shared" si="58"/>
        <v>3.001966313430247</v>
      </c>
      <c r="P175" s="6">
        <f t="shared" si="60"/>
        <v>5.5738826934506163</v>
      </c>
      <c r="Q175" s="6">
        <f t="shared" si="61"/>
        <v>1.3897638469001095</v>
      </c>
      <c r="R175" s="6">
        <f t="shared" si="62"/>
        <v>9.4637708652844417</v>
      </c>
      <c r="S175" s="6">
        <f t="shared" si="63"/>
        <v>5.6617713255732127</v>
      </c>
      <c r="T175" s="6">
        <f t="shared" si="64"/>
        <v>12.86655318375804</v>
      </c>
      <c r="U175" s="6">
        <f t="shared" si="65"/>
        <v>10.899717044841822</v>
      </c>
      <c r="V175" s="7">
        <f t="shared" si="66"/>
        <v>18.83707921494484</v>
      </c>
      <c r="W175" s="7">
        <f t="shared" si="67"/>
        <v>31.317216895828437</v>
      </c>
      <c r="X175" s="7" t="e">
        <f t="shared" si="68"/>
        <v>#VALUE!</v>
      </c>
      <c r="Y175" s="7" t="e">
        <f t="shared" si="69"/>
        <v>#VALUE!</v>
      </c>
    </row>
    <row r="176" spans="14:25">
      <c r="N176" s="6">
        <f t="shared" si="59"/>
        <v>173</v>
      </c>
      <c r="O176" s="6">
        <f t="shared" si="58"/>
        <v>3.0194196059501901</v>
      </c>
      <c r="P176" s="6">
        <f t="shared" si="60"/>
        <v>4.8808672033761589</v>
      </c>
      <c r="Q176" s="6">
        <f t="shared" si="61"/>
        <v>1.298526626765053</v>
      </c>
      <c r="R176" s="6">
        <f t="shared" si="62"/>
        <v>8.2871153515500335</v>
      </c>
      <c r="S176" s="6">
        <f t="shared" si="63"/>
        <v>5.5068616883901029</v>
      </c>
      <c r="T176" s="6">
        <f t="shared" si="64"/>
        <v>11.266820797805892</v>
      </c>
      <c r="U176" s="6">
        <f t="shared" si="65"/>
        <v>10.689108280759783</v>
      </c>
      <c r="V176" s="7">
        <f t="shared" si="66"/>
        <v>16.495015629886719</v>
      </c>
      <c r="W176" s="7">
        <f t="shared" si="67"/>
        <v>31.008878375347081</v>
      </c>
      <c r="X176" s="7" t="e">
        <f t="shared" si="68"/>
        <v>#VALUE!</v>
      </c>
      <c r="Y176" s="7" t="e">
        <f t="shared" si="69"/>
        <v>#VALUE!</v>
      </c>
    </row>
    <row r="177" spans="14:25">
      <c r="N177" s="6">
        <f t="shared" si="59"/>
        <v>174</v>
      </c>
      <c r="O177" s="6">
        <f t="shared" si="58"/>
        <v>3.0368728984701332</v>
      </c>
      <c r="P177" s="6">
        <f t="shared" si="60"/>
        <v>4.186364953869532</v>
      </c>
      <c r="Q177" s="6">
        <f t="shared" si="61"/>
        <v>1.2193980905006541</v>
      </c>
      <c r="R177" s="6">
        <f t="shared" si="62"/>
        <v>7.107935502200454</v>
      </c>
      <c r="S177" s="6">
        <f t="shared" si="63"/>
        <v>5.372511114957419</v>
      </c>
      <c r="T177" s="6">
        <f t="shared" si="64"/>
        <v>9.6636564290945888</v>
      </c>
      <c r="U177" s="6">
        <f t="shared" si="65"/>
        <v>10.506450773203127</v>
      </c>
      <c r="V177" s="7">
        <f t="shared" si="66"/>
        <v>14.147927503276932</v>
      </c>
      <c r="W177" s="7">
        <f t="shared" si="67"/>
        <v>30.741461461904208</v>
      </c>
      <c r="X177" s="7" t="e">
        <f t="shared" si="68"/>
        <v>#VALUE!</v>
      </c>
      <c r="Y177" s="7" t="e">
        <f t="shared" si="69"/>
        <v>#VALUE!</v>
      </c>
    </row>
    <row r="178" spans="14:25">
      <c r="N178" s="6">
        <f t="shared" si="59"/>
        <v>175</v>
      </c>
      <c r="O178" s="6">
        <f t="shared" si="58"/>
        <v>3.0543261909900767</v>
      </c>
      <c r="P178" s="6">
        <f t="shared" si="60"/>
        <v>3.4905874970437103</v>
      </c>
      <c r="Q178" s="6">
        <f t="shared" si="61"/>
        <v>1.1524023414255922</v>
      </c>
      <c r="R178" s="6">
        <f t="shared" si="62"/>
        <v>5.9265905068407569</v>
      </c>
      <c r="S178" s="6">
        <f t="shared" si="63"/>
        <v>5.2587605297613038</v>
      </c>
      <c r="T178" s="6">
        <f t="shared" si="64"/>
        <v>8.0575484170209997</v>
      </c>
      <c r="U178" s="6">
        <f t="shared" si="65"/>
        <v>10.351800161418126</v>
      </c>
      <c r="V178" s="7">
        <f t="shared" si="66"/>
        <v>11.796529780895536</v>
      </c>
      <c r="W178" s="7">
        <f t="shared" si="67"/>
        <v>30.515047613282235</v>
      </c>
      <c r="X178" s="7" t="e">
        <f t="shared" si="68"/>
        <v>#VALUE!</v>
      </c>
      <c r="Y178" s="7" t="e">
        <f t="shared" si="69"/>
        <v>#VALUE!</v>
      </c>
    </row>
    <row r="179" spans="14:25">
      <c r="N179" s="6">
        <f t="shared" si="59"/>
        <v>176</v>
      </c>
      <c r="O179" s="6">
        <f t="shared" si="58"/>
        <v>3.0717794835100198</v>
      </c>
      <c r="P179" s="6">
        <f t="shared" si="60"/>
        <v>2.7937467734522272</v>
      </c>
      <c r="Q179" s="6">
        <f t="shared" si="61"/>
        <v>1.0975597870940419</v>
      </c>
      <c r="R179" s="6">
        <f t="shared" si="62"/>
        <v>4.7434402146005361</v>
      </c>
      <c r="S179" s="6">
        <f t="shared" si="63"/>
        <v>5.1656445823319501</v>
      </c>
      <c r="T179" s="6">
        <f t="shared" si="64"/>
        <v>6.4489859976444048</v>
      </c>
      <c r="U179" s="6">
        <f t="shared" si="65"/>
        <v>10.225203553479247</v>
      </c>
      <c r="V179" s="7">
        <f t="shared" si="66"/>
        <v>9.4415387212673885</v>
      </c>
      <c r="W179" s="7">
        <f t="shared" si="67"/>
        <v>30.329705797332792</v>
      </c>
      <c r="X179" s="7" t="e">
        <f t="shared" si="68"/>
        <v>#VALUE!</v>
      </c>
      <c r="Y179" s="7" t="e">
        <f t="shared" si="69"/>
        <v>#VALUE!</v>
      </c>
    </row>
    <row r="180" spans="14:25">
      <c r="N180" s="6">
        <f t="shared" si="59"/>
        <v>177</v>
      </c>
      <c r="O180" s="6">
        <f t="shared" si="58"/>
        <v>3.0892327760299634</v>
      </c>
      <c r="P180" s="6">
        <f t="shared" si="60"/>
        <v>2.0960550475298994</v>
      </c>
      <c r="Q180" s="6">
        <f t="shared" si="61"/>
        <v>1.054887133079319</v>
      </c>
      <c r="R180" s="6">
        <f t="shared" si="62"/>
        <v>3.558845024520179</v>
      </c>
      <c r="S180" s="6">
        <f t="shared" si="63"/>
        <v>5.0931916366889851</v>
      </c>
      <c r="T180" s="6">
        <f t="shared" si="64"/>
        <v>4.8384591546601552</v>
      </c>
      <c r="U180" s="6">
        <f t="shared" si="65"/>
        <v>10.126699511939648</v>
      </c>
      <c r="V180" s="7">
        <f t="shared" si="66"/>
        <v>7.0836716774824442</v>
      </c>
      <c r="W180" s="7">
        <f t="shared" si="67"/>
        <v>30.185492470968427</v>
      </c>
      <c r="X180" s="7" t="e">
        <f t="shared" si="68"/>
        <v>#VALUE!</v>
      </c>
      <c r="Y180" s="7" t="e">
        <f t="shared" si="69"/>
        <v>#VALUE!</v>
      </c>
    </row>
    <row r="181" spans="14:25">
      <c r="N181" s="6">
        <f t="shared" si="59"/>
        <v>178</v>
      </c>
      <c r="O181" s="6">
        <f t="shared" si="58"/>
        <v>3.1066860685499065</v>
      </c>
      <c r="P181" s="6">
        <f t="shared" si="60"/>
        <v>1.3977248429351707</v>
      </c>
      <c r="Q181" s="6">
        <f t="shared" si="61"/>
        <v>1.0243973778852151</v>
      </c>
      <c r="R181" s="6">
        <f t="shared" si="62"/>
        <v>2.3731657757700777</v>
      </c>
      <c r="S181" s="6">
        <f t="shared" si="63"/>
        <v>5.0414237627014842</v>
      </c>
      <c r="T181" s="6">
        <f t="shared" si="64"/>
        <v>3.2264584701462309</v>
      </c>
      <c r="U181" s="6">
        <f t="shared" si="65"/>
        <v>10.056318042084598</v>
      </c>
      <c r="V181" s="7">
        <f t="shared" si="66"/>
        <v>4.7236468786835291</v>
      </c>
      <c r="W181" s="7">
        <f t="shared" si="67"/>
        <v>30.082451562965389</v>
      </c>
      <c r="X181" s="7" t="e">
        <f t="shared" si="68"/>
        <v>#VALUE!</v>
      </c>
      <c r="Y181" s="7" t="e">
        <f t="shared" si="69"/>
        <v>#VALUE!</v>
      </c>
    </row>
    <row r="182" spans="14:25">
      <c r="N182" s="6">
        <f t="shared" si="59"/>
        <v>179</v>
      </c>
      <c r="O182" s="6">
        <f t="shared" si="58"/>
        <v>3.12413936106985</v>
      </c>
      <c r="P182" s="6">
        <f t="shared" si="60"/>
        <v>0.69896887781320172</v>
      </c>
      <c r="Q182" s="6">
        <f t="shared" si="61"/>
        <v>1.0060998089865265</v>
      </c>
      <c r="R182" s="6">
        <f t="shared" si="62"/>
        <v>1.1867636377352739</v>
      </c>
      <c r="S182" s="6">
        <f t="shared" si="63"/>
        <v>5.0103567293653981</v>
      </c>
      <c r="T182" s="6">
        <f t="shared" si="64"/>
        <v>1.613474975126854</v>
      </c>
      <c r="U182" s="6">
        <f t="shared" si="65"/>
        <v>10.014080582791621</v>
      </c>
      <c r="V182" s="7">
        <f t="shared" si="66"/>
        <v>2.3621832112863133</v>
      </c>
      <c r="W182" s="7">
        <f t="shared" si="67"/>
        <v>30.020614460582436</v>
      </c>
      <c r="X182" s="7" t="e">
        <f t="shared" si="68"/>
        <v>#VALUE!</v>
      </c>
      <c r="Y182" s="7" t="e">
        <f t="shared" si="69"/>
        <v>#VALUE!</v>
      </c>
    </row>
    <row r="183" spans="14:25">
      <c r="N183" s="6">
        <f t="shared" si="59"/>
        <v>180</v>
      </c>
      <c r="O183" s="6">
        <f t="shared" si="58"/>
        <v>3.1415926535897931</v>
      </c>
      <c r="P183" s="6">
        <f t="shared" si="60"/>
        <v>4.9067195619090231E-15</v>
      </c>
      <c r="Q183" s="6">
        <f t="shared" si="61"/>
        <v>1</v>
      </c>
      <c r="R183" s="6">
        <f t="shared" si="62"/>
        <v>8.3310094933786161E-15</v>
      </c>
      <c r="S183" s="6">
        <f t="shared" si="63"/>
        <v>5</v>
      </c>
      <c r="T183" s="6">
        <f t="shared" si="64"/>
        <v>1.1326497465630192E-14</v>
      </c>
      <c r="U183" s="6">
        <f t="shared" si="65"/>
        <v>10</v>
      </c>
      <c r="V183" s="7">
        <f t="shared" si="66"/>
        <v>1.6582384337188172E-14</v>
      </c>
      <c r="W183" s="7">
        <f t="shared" si="67"/>
        <v>30</v>
      </c>
      <c r="X183" s="7" t="e">
        <f t="shared" si="68"/>
        <v>#VALUE!</v>
      </c>
      <c r="Y183" s="7" t="e">
        <f t="shared" si="69"/>
        <v>#VALUE!</v>
      </c>
    </row>
  </sheetData>
  <sheetProtection algorithmName="SHA-512" hashValue="vUE3D9FQ5Jz3krmtbHovWjpnbgzMeSAD5uzIUHsedbRQesoAI3yej65QkkqKlzZMqN5+PhvHmnqhYzbAAGbLFA==" saltValue="ZJCur27t8bE3rgEcFp3GDg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7642C-D50A-A34C-9188-F10E9326E893}">
  <dimension ref="A1:G19"/>
  <sheetViews>
    <sheetView workbookViewId="0">
      <selection activeCell="D17" sqref="D17"/>
    </sheetView>
  </sheetViews>
  <sheetFormatPr baseColWidth="10" defaultRowHeight="16"/>
  <cols>
    <col min="1" max="1" width="30.33203125" customWidth="1"/>
    <col min="2" max="2" width="12.1640625" bestFit="1" customWidth="1"/>
    <col min="4" max="4" width="16.33203125" customWidth="1"/>
  </cols>
  <sheetData>
    <row r="1" spans="1:7">
      <c r="A1" t="s">
        <v>37</v>
      </c>
      <c r="B1" s="16"/>
      <c r="E1" t="s">
        <v>43</v>
      </c>
    </row>
    <row r="2" spans="1:7">
      <c r="B2" s="16"/>
    </row>
    <row r="3" spans="1:7" ht="18">
      <c r="A3" t="s">
        <v>27</v>
      </c>
      <c r="B3" s="22">
        <v>55</v>
      </c>
      <c r="E3" s="14" t="s">
        <v>16</v>
      </c>
      <c r="F3" s="21">
        <f>Intact!B14</f>
        <v>85.168592420028105</v>
      </c>
    </row>
    <row r="4" spans="1:7" ht="18">
      <c r="A4" t="s">
        <v>28</v>
      </c>
      <c r="B4" s="22">
        <v>0</v>
      </c>
      <c r="E4" s="15" t="s">
        <v>15</v>
      </c>
      <c r="F4" s="21">
        <f>Intact!B15</f>
        <v>26.383412650880711</v>
      </c>
    </row>
    <row r="5" spans="1:7">
      <c r="A5" t="s">
        <v>31</v>
      </c>
      <c r="B5" s="22">
        <v>500</v>
      </c>
    </row>
    <row r="6" spans="1:7" ht="19">
      <c r="A6" t="s">
        <v>34</v>
      </c>
      <c r="B6" s="22">
        <v>26</v>
      </c>
      <c r="F6" s="1" t="s">
        <v>32</v>
      </c>
      <c r="G6" s="1" t="s">
        <v>33</v>
      </c>
    </row>
    <row r="7" spans="1:7" ht="18">
      <c r="A7" t="s">
        <v>55</v>
      </c>
      <c r="B7" s="22">
        <v>45</v>
      </c>
      <c r="E7" s="3" t="s">
        <v>47</v>
      </c>
      <c r="F7" s="9">
        <f>0.72*F10*(F10/(B6*B5/1000))^-0.94</f>
        <v>9.7639335667110974</v>
      </c>
      <c r="G7" s="9">
        <f>0.47*F10*(F10/(B6/1000*B5))^-0.94</f>
        <v>6.3736788560475217</v>
      </c>
    </row>
    <row r="8" spans="1:7" ht="18">
      <c r="A8" t="s">
        <v>56</v>
      </c>
      <c r="B8" s="22">
        <v>0.25</v>
      </c>
      <c r="E8" s="3" t="s">
        <v>48</v>
      </c>
      <c r="F8" s="13">
        <f>F7/F3</f>
        <v>0.1146424202781004</v>
      </c>
      <c r="G8" s="13">
        <f>G7/F3</f>
        <v>7.4836024348204425E-2</v>
      </c>
    </row>
    <row r="10" spans="1:7" ht="18">
      <c r="A10" t="s">
        <v>42</v>
      </c>
      <c r="E10" s="14" t="s">
        <v>49</v>
      </c>
      <c r="F10" s="20">
        <f>F3*((B15+4*B16-B17*(B15-8*B16))*((B15/4)+B16)^(B17-1))/(2*(1+B17)*(2+B17))</f>
        <v>26.288116494264415</v>
      </c>
      <c r="G10" s="1" t="s">
        <v>52</v>
      </c>
    </row>
    <row r="11" spans="1:7" ht="34">
      <c r="B11" t="s">
        <v>32</v>
      </c>
      <c r="C11" s="27" t="s">
        <v>58</v>
      </c>
    </row>
    <row r="12" spans="1:7">
      <c r="A12" s="10" t="s">
        <v>26</v>
      </c>
      <c r="B12" s="17">
        <f>(F3*((1+2*B17)*B16+(1-B17)*B15*F8)*(B16+B15*F8)^(B17-1))/((1+B17)*(2+B17)*SQRT(1+(6*B17*B15*(B16+B15*F8)^(B17-1))/((1+B17)*(2+B17))))</f>
        <v>3.5766668962260701</v>
      </c>
      <c r="C12" s="17">
        <f>(F3*((1+2*B17)*B16+(1-B17)*B15*G8)*(B16+B15*G8)^(B17-1))/((1+B17)*(2+B17)*SQRT(1+(6*B17*B15*(B16+B15*G8)^(B17-1))/((1+B17)*(2+B17))))</f>
        <v>2.6906421369757174</v>
      </c>
    </row>
    <row r="13" spans="1:7">
      <c r="A13" s="10" t="s">
        <v>25</v>
      </c>
      <c r="B13" s="11">
        <f>DEGREES(ASIN((6*B17*B15*(B16+B15*F8)^(B17-1))/(2*(1+B17)*(2+B17)+6*B17*B15*(B16+B15*F8)^(B17-1))))</f>
        <v>46.904499558502131</v>
      </c>
      <c r="C13" s="11">
        <f>DEGREES(ASIN((6*B17*B15*(B16+B15*G8)^(B17-1))/(2*(1+B17)*(2+B17)+6*B17*B15*(B16+B15*G8)^(B17-1))))</f>
        <v>50.291027377129417</v>
      </c>
    </row>
    <row r="14" spans="1:7" ht="36">
      <c r="A14" s="26" t="s">
        <v>57</v>
      </c>
      <c r="B14" s="11">
        <f>F3*B16^B17</f>
        <v>6.8509818844754751</v>
      </c>
      <c r="C14" s="1"/>
    </row>
    <row r="15" spans="1:7" ht="18">
      <c r="A15" s="10" t="s">
        <v>44</v>
      </c>
      <c r="B15" s="11">
        <f>F4*EXP((B3-100)/(28-(14*B4)))</f>
        <v>5.2888067158536911</v>
      </c>
      <c r="C15" s="4"/>
    </row>
    <row r="16" spans="1:7">
      <c r="A16" s="10" t="s">
        <v>29</v>
      </c>
      <c r="B16" s="18">
        <f>EXP((B3-100)/(9-(3*B4)))</f>
        <v>6.737946999085467E-3</v>
      </c>
    </row>
    <row r="17" spans="1:2">
      <c r="A17" s="10" t="s">
        <v>30</v>
      </c>
      <c r="B17" s="19">
        <f>0.5+(1/6)*(EXP(-B3/15)-EXP(-20/3))</f>
        <v>0.50404814990086122</v>
      </c>
    </row>
    <row r="18" spans="1:2">
      <c r="A18" s="10" t="s">
        <v>38</v>
      </c>
      <c r="B18" s="11">
        <f>B7*(0.02+((1-B4/2)/(1+EXP((60+15*B4-B3)/11))))</f>
        <v>18.372626486677738</v>
      </c>
    </row>
    <row r="19" spans="1:2">
      <c r="A19" s="10" t="s">
        <v>39</v>
      </c>
      <c r="B19" s="10">
        <f>-0.002*B3+B8+0.2</f>
        <v>0.34</v>
      </c>
    </row>
  </sheetData>
  <sheetProtection algorithmName="SHA-512" hashValue="k22idL6rVC10Li2zilx3t3lzbo7frqOYYgCVAltyiUYJ3/EtVsFsSIU45zykHsxmSr7aq3XZ9JLR8iSpOftobw==" saltValue="Fx6Ysg8MQHrU2OPqaplRu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Citation</vt:lpstr>
      <vt:lpstr>Intact</vt:lpstr>
      <vt:lpstr>Rock Mass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Jamie Farquharson</cp:lastModifiedBy>
  <dcterms:created xsi:type="dcterms:W3CDTF">2020-09-28T08:27:28Z</dcterms:created>
  <dcterms:modified xsi:type="dcterms:W3CDTF">2021-11-23T13:28:46Z</dcterms:modified>
</cp:coreProperties>
</file>