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3/Issue_1/Black/Supplementary/"/>
    </mc:Choice>
  </mc:AlternateContent>
  <xr:revisionPtr revIDLastSave="0" documentId="13_ncr:1_{764B5B50-3CCA-D748-B037-540B6B8110DD}" xr6:coauthVersionLast="36" xr6:coauthVersionMax="47" xr10:uidLastSave="{00000000-0000-0000-0000-000000000000}"/>
  <bookViews>
    <workbookView xWindow="2300" yWindow="2000" windowWidth="26840" windowHeight="15940" xr2:uid="{60399CA4-95C0-434C-8536-3A0494C0AE97}"/>
  </bookViews>
  <sheets>
    <sheet name="Citation" sheetId="3" r:id="rId1"/>
    <sheet name="All data processed" sheetId="1" r:id="rId2"/>
    <sheet name="Standards and repeats" sheetId="2" r:id="rId3"/>
  </sheets>
  <definedNames>
    <definedName name="_xlnm.Print_Titles" localSheetId="2">'Standards and repeats'!$A:$A,'Standards and repeats'!$1:$8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8" i="2" l="1"/>
  <c r="BN28" i="2"/>
  <c r="BM28" i="2"/>
  <c r="BL28" i="2"/>
  <c r="BK28" i="2"/>
  <c r="BJ28" i="2"/>
  <c r="BI28" i="2"/>
  <c r="BH28" i="2"/>
  <c r="BG28" i="2"/>
  <c r="BF28" i="2"/>
  <c r="K16" i="1" l="1"/>
  <c r="I16" i="1" s="1"/>
  <c r="L16" i="1"/>
  <c r="J16" i="1" s="1"/>
  <c r="AR16" i="1"/>
  <c r="AQ16" i="1"/>
  <c r="AO16" i="1" s="1"/>
  <c r="AG16" i="1"/>
  <c r="L63" i="1"/>
  <c r="J63" i="1" s="1"/>
  <c r="K63" i="1"/>
  <c r="I63" i="1" s="1"/>
  <c r="L62" i="1"/>
  <c r="K62" i="1"/>
  <c r="I62" i="1" s="1"/>
  <c r="K56" i="1"/>
  <c r="I56" i="1" s="1"/>
  <c r="L56" i="1"/>
  <c r="J56" i="1" s="1"/>
  <c r="L55" i="1"/>
  <c r="J55" i="1" s="1"/>
  <c r="K55" i="1"/>
  <c r="I55" i="1" s="1"/>
  <c r="L54" i="1"/>
  <c r="J54" i="1" s="1"/>
  <c r="K54" i="1"/>
  <c r="I54" i="1" s="1"/>
  <c r="L53" i="1"/>
  <c r="J53" i="1" s="1"/>
  <c r="K53" i="1"/>
  <c r="I53" i="1" s="1"/>
  <c r="L52" i="1"/>
  <c r="J52" i="1" s="1"/>
  <c r="K52" i="1"/>
  <c r="I52" i="1" s="1"/>
  <c r="L51" i="1"/>
  <c r="J51" i="1" s="1"/>
  <c r="K51" i="1"/>
  <c r="I51" i="1" s="1"/>
  <c r="L50" i="1"/>
  <c r="K50" i="1"/>
  <c r="I50" i="1" s="1"/>
  <c r="L49" i="1"/>
  <c r="J49" i="1" s="1"/>
  <c r="K49" i="1"/>
  <c r="I49" i="1" s="1"/>
  <c r="L48" i="1"/>
  <c r="J48" i="1" s="1"/>
  <c r="K48" i="1"/>
  <c r="I48" i="1" s="1"/>
  <c r="L47" i="1"/>
  <c r="K47" i="1"/>
  <c r="L46" i="1"/>
  <c r="J46" i="1" s="1"/>
  <c r="K46" i="1"/>
  <c r="L39" i="1"/>
  <c r="J39" i="1" s="1"/>
  <c r="K39" i="1"/>
  <c r="I39" i="1" s="1"/>
  <c r="L38" i="1"/>
  <c r="J38" i="1" s="1"/>
  <c r="K38" i="1"/>
  <c r="I38" i="1" s="1"/>
  <c r="L37" i="1"/>
  <c r="J37" i="1" s="1"/>
  <c r="K37" i="1"/>
  <c r="I37" i="1" s="1"/>
  <c r="L36" i="1"/>
  <c r="J36" i="1" s="1"/>
  <c r="K36" i="1"/>
  <c r="I36" i="1" s="1"/>
  <c r="L35" i="1"/>
  <c r="J35" i="1" s="1"/>
  <c r="K35" i="1"/>
  <c r="I35" i="1" s="1"/>
  <c r="L34" i="1"/>
  <c r="J34" i="1" s="1"/>
  <c r="K34" i="1"/>
  <c r="I34" i="1" s="1"/>
  <c r="L33" i="1"/>
  <c r="J33" i="1" s="1"/>
  <c r="K33" i="1"/>
  <c r="I33" i="1" s="1"/>
  <c r="L32" i="1"/>
  <c r="J32" i="1" s="1"/>
  <c r="K32" i="1"/>
  <c r="I32" i="1" s="1"/>
  <c r="L31" i="1"/>
  <c r="J31" i="1" s="1"/>
  <c r="K31" i="1"/>
  <c r="I31" i="1" s="1"/>
  <c r="L30" i="1"/>
  <c r="J30" i="1" s="1"/>
  <c r="K30" i="1"/>
  <c r="I30" i="1" s="1"/>
  <c r="L29" i="1"/>
  <c r="J29" i="1" s="1"/>
  <c r="K29" i="1"/>
  <c r="I29" i="1" s="1"/>
  <c r="L28" i="1"/>
  <c r="J28" i="1" s="1"/>
  <c r="K28" i="1"/>
  <c r="I28" i="1" s="1"/>
  <c r="L27" i="1"/>
  <c r="J27" i="1" s="1"/>
  <c r="K27" i="1"/>
  <c r="I27" i="1" s="1"/>
  <c r="L26" i="1"/>
  <c r="J26" i="1" s="1"/>
  <c r="K26" i="1"/>
  <c r="I26" i="1" s="1"/>
  <c r="L22" i="1"/>
  <c r="J22" i="1" s="1"/>
  <c r="K22" i="1"/>
  <c r="L21" i="1"/>
  <c r="K21" i="1"/>
  <c r="I21" i="1" s="1"/>
  <c r="L20" i="1"/>
  <c r="J20" i="1" s="1"/>
  <c r="K20" i="1"/>
  <c r="I20" i="1" s="1"/>
  <c r="L14" i="1"/>
  <c r="J14" i="1" s="1"/>
  <c r="L15" i="1"/>
  <c r="J15" i="1" s="1"/>
  <c r="K15" i="1"/>
  <c r="I15" i="1" s="1"/>
  <c r="K14" i="1"/>
  <c r="I14" i="1" s="1"/>
  <c r="L13" i="1"/>
  <c r="J13" i="1" s="1"/>
  <c r="K13" i="1"/>
  <c r="I13" i="1" s="1"/>
  <c r="L12" i="1"/>
  <c r="K12" i="1"/>
  <c r="AG12" i="1"/>
  <c r="AQ12" i="1"/>
  <c r="AO12" i="1" s="1"/>
  <c r="AR12" i="1"/>
  <c r="AG13" i="1"/>
  <c r="AQ13" i="1"/>
  <c r="AO13" i="1" s="1"/>
  <c r="AR13" i="1"/>
  <c r="AG14" i="1"/>
  <c r="AQ14" i="1"/>
  <c r="AO14" i="1" s="1"/>
  <c r="AR14" i="1"/>
  <c r="AG15" i="1"/>
  <c r="AQ15" i="1"/>
  <c r="AO15" i="1" s="1"/>
  <c r="AG20" i="1"/>
  <c r="AQ20" i="1"/>
  <c r="AO20" i="1" s="1"/>
  <c r="AR20" i="1"/>
  <c r="AG21" i="1"/>
  <c r="AQ21" i="1"/>
  <c r="AO21" i="1" s="1"/>
  <c r="AR21" i="1"/>
  <c r="AG22" i="1"/>
  <c r="AQ22" i="1"/>
  <c r="AO22" i="1" s="1"/>
  <c r="AR22" i="1"/>
  <c r="AG26" i="1"/>
  <c r="AQ26" i="1"/>
  <c r="AO26" i="1" s="1"/>
  <c r="AR26" i="1"/>
  <c r="AG27" i="1"/>
  <c r="AQ27" i="1"/>
  <c r="AO27" i="1" s="1"/>
  <c r="AR27" i="1"/>
  <c r="AG28" i="1"/>
  <c r="AQ28" i="1"/>
  <c r="AO28" i="1" s="1"/>
  <c r="AR28" i="1"/>
  <c r="AG29" i="1"/>
  <c r="AQ29" i="1"/>
  <c r="AO29" i="1" s="1"/>
  <c r="AR29" i="1"/>
  <c r="AG30" i="1"/>
  <c r="AQ30" i="1"/>
  <c r="AO30" i="1" s="1"/>
  <c r="AR30" i="1"/>
  <c r="AP30" i="1" s="1"/>
  <c r="AG31" i="1"/>
  <c r="AQ31" i="1"/>
  <c r="AO31" i="1" s="1"/>
  <c r="AR31" i="1"/>
  <c r="AG32" i="1"/>
  <c r="AQ32" i="1"/>
  <c r="AO32" i="1" s="1"/>
  <c r="AR32" i="1"/>
  <c r="AG33" i="1"/>
  <c r="AQ33" i="1"/>
  <c r="AO33" i="1" s="1"/>
  <c r="AR33" i="1"/>
  <c r="AG34" i="1"/>
  <c r="AQ34" i="1"/>
  <c r="AO34" i="1" s="1"/>
  <c r="AR34" i="1"/>
  <c r="AG35" i="1"/>
  <c r="AQ35" i="1"/>
  <c r="AO35" i="1" s="1"/>
  <c r="AR35" i="1"/>
  <c r="AG36" i="1"/>
  <c r="AQ36" i="1"/>
  <c r="AO36" i="1" s="1"/>
  <c r="AR36" i="1"/>
  <c r="AG37" i="1"/>
  <c r="AQ37" i="1"/>
  <c r="AO37" i="1" s="1"/>
  <c r="AR37" i="1"/>
  <c r="AG38" i="1"/>
  <c r="AQ38" i="1"/>
  <c r="AO38" i="1" s="1"/>
  <c r="AR38" i="1"/>
  <c r="AG39" i="1"/>
  <c r="AP39" i="1" s="1"/>
  <c r="AG46" i="1"/>
  <c r="AR46" i="1"/>
  <c r="AG47" i="1"/>
  <c r="AR47" i="1"/>
  <c r="AG48" i="1"/>
  <c r="AQ48" i="1"/>
  <c r="AO48" i="1" s="1"/>
  <c r="AR48" i="1"/>
  <c r="AG49" i="1"/>
  <c r="AQ49" i="1"/>
  <c r="AO49" i="1" s="1"/>
  <c r="AR49" i="1"/>
  <c r="AG50" i="1"/>
  <c r="AQ50" i="1"/>
  <c r="AO50" i="1" s="1"/>
  <c r="AR50" i="1"/>
  <c r="AG51" i="1"/>
  <c r="AQ51" i="1"/>
  <c r="AO51" i="1" s="1"/>
  <c r="AR51" i="1"/>
  <c r="AG52" i="1"/>
  <c r="AQ52" i="1"/>
  <c r="AO52" i="1" s="1"/>
  <c r="AR52" i="1"/>
  <c r="AG53" i="1"/>
  <c r="AQ53" i="1"/>
  <c r="AO53" i="1" s="1"/>
  <c r="AR53" i="1"/>
  <c r="AG54" i="1"/>
  <c r="AQ54" i="1"/>
  <c r="AO54" i="1" s="1"/>
  <c r="AR54" i="1"/>
  <c r="AG55" i="1"/>
  <c r="AR55" i="1"/>
  <c r="AG56" i="1"/>
  <c r="AR56" i="1"/>
  <c r="AG62" i="1"/>
  <c r="AQ62" i="1"/>
  <c r="AO62" i="1" s="1"/>
  <c r="AR62" i="1"/>
  <c r="AG63" i="1"/>
  <c r="AQ63" i="1"/>
  <c r="AO63" i="1" s="1"/>
  <c r="AR63" i="1"/>
  <c r="AQ56" i="1"/>
  <c r="AQ55" i="1"/>
  <c r="AQ47" i="1"/>
  <c r="AQ46" i="1"/>
  <c r="AR39" i="1"/>
  <c r="AQ39" i="1"/>
  <c r="AR15" i="1"/>
  <c r="AO2" i="1"/>
  <c r="AP56" i="1" l="1"/>
  <c r="AP46" i="1"/>
  <c r="P46" i="1" s="1"/>
  <c r="AP15" i="1"/>
  <c r="N15" i="1" s="1"/>
  <c r="R56" i="1"/>
  <c r="N56" i="1"/>
  <c r="Q15" i="1"/>
  <c r="I47" i="1"/>
  <c r="AP55" i="1"/>
  <c r="V55" i="1" s="1"/>
  <c r="O56" i="1"/>
  <c r="J62" i="1"/>
  <c r="I12" i="1"/>
  <c r="J50" i="1"/>
  <c r="AP28" i="1"/>
  <c r="J12" i="1"/>
  <c r="I22" i="1"/>
  <c r="J21" i="1"/>
  <c r="I46" i="1"/>
  <c r="J47" i="1"/>
  <c r="V15" i="1"/>
  <c r="AP38" i="1"/>
  <c r="AP37" i="1"/>
  <c r="O37" i="1" s="1"/>
  <c r="AP12" i="1"/>
  <c r="S46" i="1"/>
  <c r="T46" i="1"/>
  <c r="R46" i="1"/>
  <c r="AP34" i="1"/>
  <c r="T34" i="1" s="1"/>
  <c r="AP31" i="1"/>
  <c r="S31" i="1" s="1"/>
  <c r="X15" i="1"/>
  <c r="O46" i="1"/>
  <c r="AP16" i="1"/>
  <c r="P16" i="1" s="1"/>
  <c r="AP21" i="1"/>
  <c r="P39" i="1"/>
  <c r="AP20" i="1"/>
  <c r="X20" i="1" s="1"/>
  <c r="V30" i="1"/>
  <c r="O30" i="1"/>
  <c r="R30" i="1"/>
  <c r="U30" i="1"/>
  <c r="T30" i="1"/>
  <c r="Q30" i="1"/>
  <c r="P30" i="1"/>
  <c r="N30" i="1"/>
  <c r="S30" i="1"/>
  <c r="W30" i="1"/>
  <c r="AP32" i="1"/>
  <c r="P32" i="1" s="1"/>
  <c r="AP48" i="1"/>
  <c r="S39" i="1"/>
  <c r="Q39" i="1"/>
  <c r="U39" i="1"/>
  <c r="T39" i="1"/>
  <c r="W39" i="1"/>
  <c r="V39" i="1"/>
  <c r="AP22" i="1"/>
  <c r="R39" i="1"/>
  <c r="AP13" i="1"/>
  <c r="X13" i="1" s="1"/>
  <c r="O39" i="1"/>
  <c r="AP62" i="1"/>
  <c r="P62" i="1" s="1"/>
  <c r="AP47" i="1"/>
  <c r="P47" i="1" s="1"/>
  <c r="N39" i="1"/>
  <c r="AP33" i="1"/>
  <c r="AP52" i="1"/>
  <c r="V46" i="1"/>
  <c r="W46" i="1"/>
  <c r="Q46" i="1"/>
  <c r="N46" i="1"/>
  <c r="AP63" i="1"/>
  <c r="W56" i="1"/>
  <c r="S56" i="1"/>
  <c r="U56" i="1"/>
  <c r="Q56" i="1"/>
  <c r="T56" i="1"/>
  <c r="P56" i="1"/>
  <c r="V56" i="1"/>
  <c r="AP54" i="1"/>
  <c r="AP49" i="1"/>
  <c r="P49" i="1" s="1"/>
  <c r="X30" i="1"/>
  <c r="AP36" i="1"/>
  <c r="AP29" i="1"/>
  <c r="AP26" i="1"/>
  <c r="X26" i="1" s="1"/>
  <c r="AP51" i="1"/>
  <c r="P51" i="1" s="1"/>
  <c r="AP50" i="1"/>
  <c r="AP35" i="1"/>
  <c r="P35" i="1" s="1"/>
  <c r="AP53" i="1"/>
  <c r="X53" i="1" s="1"/>
  <c r="AP27" i="1"/>
  <c r="AP14" i="1"/>
  <c r="U46" i="1" l="1"/>
  <c r="N55" i="1"/>
  <c r="R55" i="1"/>
  <c r="J66" i="1"/>
  <c r="P15" i="1"/>
  <c r="O55" i="1"/>
  <c r="I66" i="1"/>
  <c r="T55" i="1"/>
  <c r="O28" i="1"/>
  <c r="U55" i="1"/>
  <c r="W55" i="1"/>
  <c r="P55" i="1"/>
  <c r="S55" i="1"/>
  <c r="S15" i="1"/>
  <c r="V37" i="1"/>
  <c r="S37" i="1"/>
  <c r="W15" i="1"/>
  <c r="V34" i="1"/>
  <c r="T12" i="1"/>
  <c r="X12" i="1"/>
  <c r="O15" i="1"/>
  <c r="T15" i="1"/>
  <c r="X37" i="1"/>
  <c r="R15" i="1"/>
  <c r="Z15" i="1"/>
  <c r="T21" i="1"/>
  <c r="V21" i="1"/>
  <c r="S28" i="1"/>
  <c r="U15" i="1"/>
  <c r="T20" i="1"/>
  <c r="O31" i="1"/>
  <c r="V38" i="1"/>
  <c r="T38" i="1"/>
  <c r="P38" i="1"/>
  <c r="Q55" i="1"/>
  <c r="R28" i="1"/>
  <c r="T31" i="1"/>
  <c r="T28" i="1"/>
  <c r="X28" i="1"/>
  <c r="V28" i="1"/>
  <c r="P28" i="1"/>
  <c r="W37" i="1"/>
  <c r="T37" i="1"/>
  <c r="Q28" i="1"/>
  <c r="N28" i="1"/>
  <c r="Z39" i="1"/>
  <c r="W28" i="1"/>
  <c r="Q38" i="1"/>
  <c r="U38" i="1"/>
  <c r="U28" i="1"/>
  <c r="X63" i="1"/>
  <c r="W38" i="1"/>
  <c r="X34" i="1"/>
  <c r="U34" i="1"/>
  <c r="W34" i="1"/>
  <c r="P31" i="1"/>
  <c r="R31" i="1"/>
  <c r="N31" i="1"/>
  <c r="X31" i="1"/>
  <c r="Q31" i="1"/>
  <c r="N20" i="1"/>
  <c r="O20" i="1"/>
  <c r="R20" i="1"/>
  <c r="S20" i="1"/>
  <c r="U20" i="1"/>
  <c r="Q20" i="1"/>
  <c r="W20" i="1"/>
  <c r="P20" i="1"/>
  <c r="Q34" i="1"/>
  <c r="W31" i="1"/>
  <c r="R34" i="1"/>
  <c r="V31" i="1"/>
  <c r="Q16" i="1"/>
  <c r="Z16" i="1" s="1"/>
  <c r="O16" i="1"/>
  <c r="N16" i="1"/>
  <c r="X16" i="1"/>
  <c r="W16" i="1"/>
  <c r="V16" i="1"/>
  <c r="U16" i="1"/>
  <c r="S16" i="1"/>
  <c r="R16" i="1"/>
  <c r="V20" i="1"/>
  <c r="N34" i="1"/>
  <c r="S34" i="1"/>
  <c r="U31" i="1"/>
  <c r="U12" i="1"/>
  <c r="N12" i="1"/>
  <c r="Q12" i="1"/>
  <c r="W12" i="1"/>
  <c r="S12" i="1"/>
  <c r="P12" i="1"/>
  <c r="V12" i="1"/>
  <c r="R12" i="1"/>
  <c r="O12" i="1"/>
  <c r="P34" i="1"/>
  <c r="N21" i="1"/>
  <c r="P21" i="1"/>
  <c r="O21" i="1"/>
  <c r="R21" i="1"/>
  <c r="S21" i="1"/>
  <c r="U21" i="1"/>
  <c r="W21" i="1"/>
  <c r="Q21" i="1"/>
  <c r="X21" i="1"/>
  <c r="N37" i="1"/>
  <c r="R37" i="1"/>
  <c r="Q37" i="1"/>
  <c r="U37" i="1"/>
  <c r="P37" i="1"/>
  <c r="R38" i="1"/>
  <c r="S38" i="1"/>
  <c r="O38" i="1"/>
  <c r="X38" i="1"/>
  <c r="N38" i="1"/>
  <c r="Y56" i="1"/>
  <c r="O34" i="1"/>
  <c r="T14" i="1"/>
  <c r="P14" i="1"/>
  <c r="W14" i="1"/>
  <c r="X14" i="1"/>
  <c r="R14" i="1"/>
  <c r="N14" i="1"/>
  <c r="U14" i="1"/>
  <c r="S14" i="1"/>
  <c r="O14" i="1"/>
  <c r="V14" i="1"/>
  <c r="Q14" i="1"/>
  <c r="T29" i="1"/>
  <c r="S29" i="1"/>
  <c r="U29" i="1"/>
  <c r="X29" i="1"/>
  <c r="V29" i="1"/>
  <c r="Q29" i="1"/>
  <c r="P29" i="1"/>
  <c r="N29" i="1"/>
  <c r="O29" i="1"/>
  <c r="R29" i="1"/>
  <c r="W29" i="1"/>
  <c r="T13" i="1"/>
  <c r="Q13" i="1"/>
  <c r="V13" i="1"/>
  <c r="W13" i="1"/>
  <c r="R13" i="1"/>
  <c r="N13" i="1"/>
  <c r="U13" i="1"/>
  <c r="S13" i="1"/>
  <c r="O13" i="1"/>
  <c r="S27" i="1"/>
  <c r="P27" i="1"/>
  <c r="W27" i="1"/>
  <c r="X27" i="1"/>
  <c r="T27" i="1"/>
  <c r="N27" i="1"/>
  <c r="O27" i="1"/>
  <c r="R27" i="1"/>
  <c r="V27" i="1"/>
  <c r="U27" i="1"/>
  <c r="Q27" i="1"/>
  <c r="T36" i="1"/>
  <c r="S36" i="1"/>
  <c r="Q36" i="1"/>
  <c r="V36" i="1"/>
  <c r="N36" i="1"/>
  <c r="O36" i="1"/>
  <c r="R36" i="1"/>
  <c r="U36" i="1"/>
  <c r="W36" i="1"/>
  <c r="P36" i="1"/>
  <c r="U52" i="1"/>
  <c r="T52" i="1"/>
  <c r="N52" i="1"/>
  <c r="V52" i="1"/>
  <c r="W52" i="1"/>
  <c r="X52" i="1"/>
  <c r="Q52" i="1"/>
  <c r="O52" i="1"/>
  <c r="R52" i="1"/>
  <c r="S52" i="1"/>
  <c r="N33" i="1"/>
  <c r="T33" i="1"/>
  <c r="V33" i="1"/>
  <c r="R33" i="1"/>
  <c r="P33" i="1"/>
  <c r="W33" i="1"/>
  <c r="X33" i="1"/>
  <c r="O33" i="1"/>
  <c r="S33" i="1"/>
  <c r="Q33" i="1"/>
  <c r="U33" i="1"/>
  <c r="U62" i="1"/>
  <c r="V62" i="1"/>
  <c r="T62" i="1"/>
  <c r="Q62" i="1"/>
  <c r="S62" i="1"/>
  <c r="N62" i="1"/>
  <c r="O62" i="1"/>
  <c r="W62" i="1"/>
  <c r="R62" i="1"/>
  <c r="X36" i="1"/>
  <c r="U48" i="1"/>
  <c r="R48" i="1"/>
  <c r="Q48" i="1"/>
  <c r="S48" i="1"/>
  <c r="V48" i="1"/>
  <c r="P48" i="1"/>
  <c r="N48" i="1"/>
  <c r="O48" i="1"/>
  <c r="W48" i="1"/>
  <c r="T48" i="1"/>
  <c r="Y46" i="1"/>
  <c r="X48" i="1"/>
  <c r="Z56" i="1"/>
  <c r="X62" i="1"/>
  <c r="Z46" i="1"/>
  <c r="V53" i="1"/>
  <c r="O53" i="1"/>
  <c r="Q53" i="1"/>
  <c r="N53" i="1"/>
  <c r="R53" i="1"/>
  <c r="S53" i="1"/>
  <c r="U53" i="1"/>
  <c r="T53" i="1"/>
  <c r="W53" i="1"/>
  <c r="N51" i="1"/>
  <c r="R51" i="1"/>
  <c r="T51" i="1"/>
  <c r="V51" i="1"/>
  <c r="S51" i="1"/>
  <c r="U51" i="1"/>
  <c r="W51" i="1"/>
  <c r="X51" i="1"/>
  <c r="Q51" i="1"/>
  <c r="Z51" i="1" s="1"/>
  <c r="O51" i="1"/>
  <c r="T22" i="1"/>
  <c r="V22" i="1"/>
  <c r="N22" i="1"/>
  <c r="O22" i="1"/>
  <c r="R22" i="1"/>
  <c r="Q22" i="1"/>
  <c r="S22" i="1"/>
  <c r="P22" i="1"/>
  <c r="U22" i="1"/>
  <c r="W22" i="1"/>
  <c r="X22" i="1"/>
  <c r="Q50" i="1"/>
  <c r="T50" i="1"/>
  <c r="N50" i="1"/>
  <c r="O50" i="1"/>
  <c r="S50" i="1"/>
  <c r="V50" i="1"/>
  <c r="R50" i="1"/>
  <c r="P50" i="1"/>
  <c r="U50" i="1"/>
  <c r="W50" i="1"/>
  <c r="X50" i="1"/>
  <c r="P53" i="1"/>
  <c r="T26" i="1"/>
  <c r="W26" i="1"/>
  <c r="V26" i="1"/>
  <c r="N26" i="1"/>
  <c r="O26" i="1"/>
  <c r="R26" i="1"/>
  <c r="Q26" i="1"/>
  <c r="S26" i="1"/>
  <c r="P26" i="1"/>
  <c r="U26" i="1"/>
  <c r="Q32" i="1"/>
  <c r="Z32" i="1" s="1"/>
  <c r="R32" i="1"/>
  <c r="T32" i="1"/>
  <c r="V32" i="1"/>
  <c r="N32" i="1"/>
  <c r="S32" i="1"/>
  <c r="O32" i="1"/>
  <c r="U32" i="1"/>
  <c r="W32" i="1"/>
  <c r="X32" i="1"/>
  <c r="Y30" i="1"/>
  <c r="W35" i="1"/>
  <c r="Q35" i="1"/>
  <c r="Z35" i="1" s="1"/>
  <c r="V35" i="1"/>
  <c r="N35" i="1"/>
  <c r="T35" i="1"/>
  <c r="O35" i="1"/>
  <c r="R35" i="1"/>
  <c r="S35" i="1"/>
  <c r="U35" i="1"/>
  <c r="X35" i="1"/>
  <c r="R49" i="1"/>
  <c r="O49" i="1"/>
  <c r="S49" i="1"/>
  <c r="T49" i="1"/>
  <c r="W49" i="1"/>
  <c r="V49" i="1"/>
  <c r="Q49" i="1"/>
  <c r="Z49" i="1" s="1"/>
  <c r="N49" i="1"/>
  <c r="U49" i="1"/>
  <c r="X49" i="1"/>
  <c r="V54" i="1"/>
  <c r="U54" i="1"/>
  <c r="W54" i="1"/>
  <c r="T54" i="1"/>
  <c r="N54" i="1"/>
  <c r="O54" i="1"/>
  <c r="R54" i="1"/>
  <c r="S54" i="1"/>
  <c r="Q54" i="1"/>
  <c r="X54" i="1"/>
  <c r="P54" i="1"/>
  <c r="Y39" i="1"/>
  <c r="P52" i="1"/>
  <c r="Q63" i="1"/>
  <c r="O63" i="1"/>
  <c r="T63" i="1"/>
  <c r="V63" i="1"/>
  <c r="S63" i="1"/>
  <c r="N63" i="1"/>
  <c r="W63" i="1"/>
  <c r="P63" i="1"/>
  <c r="U63" i="1"/>
  <c r="R63" i="1"/>
  <c r="T47" i="1"/>
  <c r="S47" i="1"/>
  <c r="U47" i="1"/>
  <c r="V47" i="1"/>
  <c r="Q47" i="1"/>
  <c r="Z47" i="1" s="1"/>
  <c r="R47" i="1"/>
  <c r="W47" i="1"/>
  <c r="N47" i="1"/>
  <c r="O47" i="1"/>
  <c r="P13" i="1"/>
  <c r="Z30" i="1"/>
  <c r="Z34" i="1" l="1"/>
  <c r="Y55" i="1"/>
  <c r="Y15" i="1"/>
  <c r="Y28" i="1"/>
  <c r="Z55" i="1"/>
  <c r="Z27" i="1"/>
  <c r="Z50" i="1"/>
  <c r="Z14" i="1"/>
  <c r="Y38" i="1"/>
  <c r="Z28" i="1"/>
  <c r="Z31" i="1"/>
  <c r="Z38" i="1"/>
  <c r="Y53" i="1"/>
  <c r="Z33" i="1"/>
  <c r="Y34" i="1"/>
  <c r="Y31" i="1"/>
  <c r="Z54" i="1"/>
  <c r="Z37" i="1"/>
  <c r="Z12" i="1"/>
  <c r="Y21" i="1"/>
  <c r="Y20" i="1"/>
  <c r="Y37" i="1"/>
  <c r="Z20" i="1"/>
  <c r="Y12" i="1"/>
  <c r="Y14" i="1"/>
  <c r="Z21" i="1"/>
  <c r="Y16" i="1"/>
  <c r="Y47" i="1"/>
  <c r="Z29" i="1"/>
  <c r="Z36" i="1"/>
  <c r="Y22" i="1"/>
  <c r="Z52" i="1"/>
  <c r="Y54" i="1"/>
  <c r="Y35" i="1"/>
  <c r="Y13" i="1"/>
  <c r="Y48" i="1"/>
  <c r="Y29" i="1"/>
  <c r="Z63" i="1"/>
  <c r="Y62" i="1"/>
  <c r="Y27" i="1"/>
  <c r="Y51" i="1"/>
  <c r="Z53" i="1"/>
  <c r="Y49" i="1"/>
  <c r="Y63" i="1"/>
  <c r="Z26" i="1"/>
  <c r="Y50" i="1"/>
  <c r="Z62" i="1"/>
  <c r="Y33" i="1"/>
  <c r="Y52" i="1"/>
  <c r="Y32" i="1"/>
  <c r="Z22" i="1"/>
  <c r="Z13" i="1"/>
  <c r="Y26" i="1"/>
  <c r="Z48" i="1"/>
  <c r="Y36" i="1"/>
</calcChain>
</file>

<file path=xl/sharedStrings.xml><?xml version="1.0" encoding="utf-8"?>
<sst xmlns="http://schemas.openxmlformats.org/spreadsheetml/2006/main" count="1067" uniqueCount="243">
  <si>
    <t>Ni</t>
    <phoneticPr fontId="0" type="noConversion"/>
  </si>
  <si>
    <t>NiO</t>
    <phoneticPr fontId="0" type="noConversion"/>
  </si>
  <si>
    <t>||-- NORMALIZED</t>
    <phoneticPr fontId="0" type="noConversion"/>
  </si>
  <si>
    <t>-------</t>
    <phoneticPr fontId="0" type="noConversion"/>
  </si>
  <si>
    <t>NORM --||</t>
    <phoneticPr fontId="0" type="noConversion"/>
  </si>
  <si>
    <t>Analyte Symbol</t>
  </si>
  <si>
    <t>SiO2</t>
  </si>
  <si>
    <t>Al2O3</t>
  </si>
  <si>
    <t>FeO</t>
  </si>
  <si>
    <t>MgO</t>
  </si>
  <si>
    <t>CaO</t>
  </si>
  <si>
    <t>Na2O</t>
  </si>
  <si>
    <t>K2O</t>
  </si>
  <si>
    <t>TiO2</t>
  </si>
  <si>
    <t>P2O5</t>
  </si>
  <si>
    <t>MnO</t>
  </si>
  <si>
    <t>Cl</t>
  </si>
  <si>
    <t>F</t>
  </si>
  <si>
    <t>TOTAL</t>
    <phoneticPr fontId="0" type="noConversion"/>
  </si>
  <si>
    <t>Mg#</t>
    <phoneticPr fontId="0" type="noConversion"/>
  </si>
  <si>
    <t>Mass</t>
  </si>
  <si>
    <t>Ni</t>
  </si>
  <si>
    <t>Cr</t>
  </si>
  <si>
    <t>Fe2O3</t>
  </si>
  <si>
    <t>LOI</t>
  </si>
  <si>
    <t>LOI2</t>
  </si>
  <si>
    <t>Total</t>
  </si>
  <si>
    <t>Total 2</t>
  </si>
  <si>
    <t>B</t>
  </si>
  <si>
    <t>Sc</t>
  </si>
  <si>
    <t>Sb</t>
  </si>
  <si>
    <t>Au</t>
  </si>
  <si>
    <t>As</t>
  </si>
  <si>
    <t>Be</t>
  </si>
  <si>
    <t>V</t>
  </si>
  <si>
    <t>Co</t>
  </si>
  <si>
    <t>Cu</t>
  </si>
  <si>
    <t>Zn</t>
  </si>
  <si>
    <t>Ga</t>
  </si>
  <si>
    <t>Ge</t>
  </si>
  <si>
    <t>Rb</t>
  </si>
  <si>
    <t>Sr</t>
  </si>
  <si>
    <t>Y</t>
  </si>
  <si>
    <t>Zr</t>
  </si>
  <si>
    <t>Nb</t>
  </si>
  <si>
    <t>Mo</t>
  </si>
  <si>
    <t>Ag</t>
  </si>
  <si>
    <t>In</t>
  </si>
  <si>
    <t>Sn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</si>
  <si>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</si>
  <si>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</si>
  <si>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</si>
  <si>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</si>
  <si>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</si>
  <si>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</si>
  <si>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</si>
  <si>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</si>
  <si>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</si>
  <si>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</si>
  <si>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</si>
  <si>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</si>
  <si>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</si>
  <si>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</si>
  <si>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</si>
  <si>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</si>
  <si>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</si>
  <si>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</si>
  <si>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</si>
  <si>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</si>
  <si>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</si>
  <si>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</si>
  <si>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</si>
  <si>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</si>
  <si>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Unit Symbol</t>
  </si>
  <si>
    <t>%</t>
  </si>
  <si>
    <t>**</t>
  </si>
  <si>
    <t>%</t>
    <phoneticPr fontId="0" type="noConversion"/>
  </si>
  <si>
    <t>un-</t>
    <phoneticPr fontId="0" type="noConversion"/>
  </si>
  <si>
    <t>g</t>
  </si>
  <si>
    <t>ppm</t>
  </si>
  <si>
    <t>ppb</t>
  </si>
  <si>
    <t>Detection Limit</t>
  </si>
  <si>
    <t>0.01</t>
  </si>
  <si>
    <t>0.001</t>
  </si>
  <si>
    <t>20</t>
  </si>
  <si>
    <t>5</t>
  </si>
  <si>
    <t>norm</t>
    <phoneticPr fontId="0" type="noConversion"/>
  </si>
  <si>
    <t/>
  </si>
  <si>
    <t>ACTLabs</t>
  </si>
  <si>
    <t>2</t>
  </si>
  <si>
    <t>0.1</t>
  </si>
  <si>
    <t>3</t>
  </si>
  <si>
    <t>0.2</t>
  </si>
  <si>
    <t>0.5</t>
  </si>
  <si>
    <t>1</t>
  </si>
  <si>
    <t>10</t>
  </si>
  <si>
    <t>30</t>
  </si>
  <si>
    <t>0.05</t>
  </si>
  <si>
    <t>0.005</t>
  </si>
  <si>
    <t>0.002</t>
  </si>
  <si>
    <t>Analysis Method</t>
  </si>
  <si>
    <t>Notes</t>
  </si>
  <si>
    <t>type</t>
  </si>
  <si>
    <t>unit</t>
  </si>
  <si>
    <t>FUS-ICP</t>
  </si>
  <si>
    <t>FUS-MS</t>
  </si>
  <si>
    <t>INAA</t>
  </si>
  <si>
    <t>IR</t>
  </si>
  <si>
    <t>FUS-ISE</t>
  </si>
  <si>
    <t>PGNAA</t>
  </si>
  <si>
    <t>report date</t>
  </si>
  <si>
    <t>TITR</t>
  </si>
  <si>
    <t>&lt; 0.5</t>
  </si>
  <si>
    <t>&lt; 5</t>
  </si>
  <si>
    <t>&lt; 0.2</t>
  </si>
  <si>
    <t>&lt; 2</t>
  </si>
  <si>
    <t>&lt; 1</t>
  </si>
  <si>
    <t>&lt; 20</t>
  </si>
  <si>
    <t>&lt; 0.1</t>
  </si>
  <si>
    <t>&lt; 0.05</t>
  </si>
  <si>
    <t>GULI ALKALINE ROCKS</t>
  </si>
  <si>
    <t>G08-20 lava from drill core</t>
    <phoneticPr fontId="0" type="noConversion"/>
  </si>
  <si>
    <t>igneous</t>
    <phoneticPr fontId="0" type="noConversion"/>
  </si>
  <si>
    <t>igneous</t>
  </si>
  <si>
    <t>G08-37.5 coarser syenite more pyx</t>
    <phoneticPr fontId="0" type="noConversion"/>
  </si>
  <si>
    <t>syenite</t>
    <phoneticPr fontId="0" type="noConversion"/>
  </si>
  <si>
    <t>MAYMECHA-KOTUY ALKALINE DIKES</t>
  </si>
  <si>
    <t>K08-6.1</t>
  </si>
  <si>
    <t>intrusive</t>
  </si>
  <si>
    <t>K09-1.10</t>
  </si>
  <si>
    <t>K08-2.1</t>
  </si>
  <si>
    <t>MAYMECHA-KOTUY ALKALINE LAVAS</t>
  </si>
  <si>
    <t>K08-5.8</t>
  </si>
  <si>
    <t>lava</t>
  </si>
  <si>
    <t>K08-7.8 Flow-aligned melilite at ~80 m</t>
  </si>
  <si>
    <t>K08-5.10</t>
  </si>
  <si>
    <t>K09-6.3</t>
  </si>
  <si>
    <t>M09-5.1</t>
  </si>
  <si>
    <t>K08-3.2</t>
  </si>
  <si>
    <t>M09-15.3</t>
  </si>
  <si>
    <t>K09-3.3</t>
  </si>
  <si>
    <t>K08-3.1</t>
  </si>
  <si>
    <t>K08-10.1</t>
  </si>
  <si>
    <t>K08-3.3</t>
  </si>
  <si>
    <t>K09-3.7</t>
  </si>
  <si>
    <t>K09-6.2</t>
  </si>
  <si>
    <t>M09-6.3</t>
  </si>
  <si>
    <t>OLDER (EARLY) NORTHERN TUFFS</t>
    <phoneticPr fontId="0" type="noConversion"/>
  </si>
  <si>
    <t>K08-7.6 Tuff at ~100 m</t>
  </si>
  <si>
    <t>tuff</t>
  </si>
  <si>
    <t>Arydzhangsky</t>
  </si>
  <si>
    <t>K08-5.12  Tuff from the top of the first lava unit - see photo</t>
  </si>
  <si>
    <t>K08-7.4</t>
  </si>
  <si>
    <t>ROMA 33.1  Kotuy river downstream ~1 km of Fed. Section 1, beneath but close to marker bed</t>
  </si>
  <si>
    <t>K09-6.1</t>
  </si>
  <si>
    <t>K08-11.6A  red tuff from float--sedimentary(?) clast in matrix</t>
  </si>
  <si>
    <t>K09-5.1 lava breccia/tuff between Fed Section 3 &amp; 1. Groundmass ~1cm coarse pyroxene. Bombs from 5-30 cm</t>
  </si>
  <si>
    <t>K09-6.5 reddish seds/tuff (?) at very base of creek near Kotuy</t>
  </si>
  <si>
    <t>K08-9.1  tuff just upstream of Fedorenko's section 2, bombs 2-8 cm diam</t>
  </si>
  <si>
    <t>K08-8.2  matrix from tuff at riverside</t>
  </si>
  <si>
    <t>K08-3.4  Amph/mel(?)-bearing tuff</t>
  </si>
  <si>
    <t>Pravoboyarsky</t>
  </si>
  <si>
    <t>YOUNGER (LATE) NORTHERN TUFFS</t>
    <phoneticPr fontId="0" type="noConversion"/>
  </si>
  <si>
    <t>M09-5.4A</t>
  </si>
  <si>
    <t>Delkansky</t>
  </si>
  <si>
    <t>M09-5.5</t>
  </si>
  <si>
    <t>Sr/Sm</t>
  </si>
  <si>
    <t>Sr/Nd</t>
  </si>
  <si>
    <t>G08-24  suspected ankaramite in eroded peat gully-float</t>
  </si>
  <si>
    <t>G08-25 ijolite from float just north of ijo-ankaramite boundary</t>
  </si>
  <si>
    <t>G08-18.8  phyric sample from bottom of foliated section</t>
  </si>
  <si>
    <t>meimechite</t>
    <phoneticPr fontId="0" type="noConversion"/>
  </si>
  <si>
    <t>CO2/S</t>
  </si>
  <si>
    <t>median</t>
  </si>
  <si>
    <t>C-Total</t>
  </si>
  <si>
    <t>Total S</t>
  </si>
  <si>
    <t>GXR-1 Meas</t>
  </si>
  <si>
    <t>GXR-1 Cert</t>
  </si>
  <si>
    <t>WMG-1 Meas</t>
  </si>
  <si>
    <t>WMG-1 Cert</t>
  </si>
  <si>
    <t>NIST 694 Meas</t>
  </si>
  <si>
    <t>NIST 694 Cert</t>
  </si>
  <si>
    <t>DNC-1 Meas</t>
  </si>
  <si>
    <t>&lt; 0.01</t>
  </si>
  <si>
    <t>DNC-1 Cert</t>
  </si>
  <si>
    <t>GBW 07113 Meas</t>
  </si>
  <si>
    <t>GBW 07113 Cert</t>
  </si>
  <si>
    <t>GXR-2 Meas</t>
  </si>
  <si>
    <t>GXR-2 Cert</t>
  </si>
  <si>
    <t>LKSD-3 Meas</t>
  </si>
  <si>
    <t>LKSD-3 Cert</t>
  </si>
  <si>
    <t>MAG-1 (Depleted) Meas</t>
  </si>
  <si>
    <t>MAG-1 (Depleted) Cert</t>
  </si>
  <si>
    <t>NIST 1633b Meas</t>
  </si>
  <si>
    <t>NIST 1633b Cert</t>
  </si>
  <si>
    <t>LKSD-4 Meas</t>
  </si>
  <si>
    <t>LKSD-4 Cert</t>
  </si>
  <si>
    <t>SY-2 Meas</t>
  </si>
  <si>
    <t>SY-2 Cert</t>
  </si>
  <si>
    <t>SY-3 Meas</t>
  </si>
  <si>
    <t>SY-3 Cert</t>
  </si>
  <si>
    <t>AC-E Meas</t>
  </si>
  <si>
    <t>AC-E Cert</t>
  </si>
  <si>
    <t>DR-N Meas</t>
  </si>
  <si>
    <t>DR-N Cert</t>
  </si>
  <si>
    <t>UB-N Meas</t>
  </si>
  <si>
    <t>UB-N Cert</t>
  </si>
  <si>
    <t>NIST 1632c Meas</t>
  </si>
  <si>
    <t>NIST 1632c Cert</t>
  </si>
  <si>
    <t>W-2a Meas</t>
  </si>
  <si>
    <t>W-2a Cert</t>
  </si>
  <si>
    <t>NIST 696 Meas</t>
  </si>
  <si>
    <t>NIST 696 Cert</t>
  </si>
  <si>
    <t>DTS-2b Meas</t>
  </si>
  <si>
    <t>DTS-2b Cert</t>
  </si>
  <si>
    <t>SY-4 Meas</t>
  </si>
  <si>
    <t>SY-4 Cert</t>
  </si>
  <si>
    <t>JSd-2 Meas</t>
  </si>
  <si>
    <t>JSd-2 Cert</t>
  </si>
  <si>
    <t>CTA-AC-1 Meas</t>
  </si>
  <si>
    <t>&gt; 2000</t>
  </si>
  <si>
    <t>&gt; 3000</t>
  </si>
  <si>
    <t>CTA-AC-1 Cert</t>
  </si>
  <si>
    <t>BIR-1a Meas</t>
  </si>
  <si>
    <t>BIR-1a Cert</t>
  </si>
  <si>
    <t>SGR-1b Meas</t>
  </si>
  <si>
    <t>SGR-1b Cert</t>
  </si>
  <si>
    <t>DMMAS 107 Meas</t>
  </si>
  <si>
    <t>DMMAS 107 Cert</t>
  </si>
  <si>
    <t>K08-7.10 Orig</t>
  </si>
  <si>
    <t>K08-7.10 Dup</t>
  </si>
  <si>
    <t>K08-11.6A Orig</t>
  </si>
  <si>
    <t>K08-11.6A Dup</t>
  </si>
  <si>
    <t>All data below detection limit deleted</t>
  </si>
  <si>
    <t>Unknowns</t>
  </si>
  <si>
    <t>A10-8.2 Orig</t>
  </si>
  <si>
    <t>A10-8.2 Dup</t>
  </si>
  <si>
    <t>A10-10.1 Orig</t>
  </si>
  <si>
    <t>A10-10.1 Dup</t>
  </si>
  <si>
    <t>A10-19.1 Orig</t>
  </si>
  <si>
    <t>A10-19.1 Dup</t>
  </si>
  <si>
    <t>A10-23.1 Orig</t>
  </si>
  <si>
    <t>A10-23.1 Dup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</si>
</sst>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quotePrefix="1" applyFont="1"/>
    <xf numFmtId="0" fontId="4" fillId="2" borderId="0" xfId="0" applyFont="1" applyFill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right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1" xfId="0" quotePrefix="1" applyFont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quotePrefix="1" applyFont="1" applyBorder="1" applyAlignment="1">
      <alignment horizontal="right"/>
    </xf>
    <xf numFmtId="16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14" fontId="3" fillId="2" borderId="0" xfId="0" applyNumberFormat="1" applyFont="1" applyFill="1" applyAlignment="1">
      <alignment horizontal="left"/>
    </xf>
    <xf numFmtId="2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2" fontId="3" fillId="2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left"/>
    </xf>
    <xf numFmtId="14" fontId="3" fillId="2" borderId="0" xfId="0" quotePrefix="1" applyNumberFormat="1" applyFont="1" applyFill="1" applyAlignment="1">
      <alignment horizontal="left"/>
    </xf>
    <xf numFmtId="14" fontId="3" fillId="0" borderId="0" xfId="0" quotePrefix="1" applyNumberFormat="1" applyFont="1" applyAlignment="1">
      <alignment horizontal="left"/>
    </xf>
    <xf numFmtId="0" fontId="2" fillId="0" borderId="0" xfId="2"/>
    <xf numFmtId="0" fontId="5" fillId="0" borderId="0" xfId="0" applyFont="1" applyAlignment="1">
      <alignment horizontal="left"/>
    </xf>
    <xf numFmtId="14" fontId="2" fillId="2" borderId="0" xfId="2" applyNumberFormat="1" applyFill="1" applyAlignment="1">
      <alignment horizontal="left"/>
    </xf>
    <xf numFmtId="16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4" fontId="3" fillId="0" borderId="0" xfId="0" applyNumberFormat="1" applyFont="1"/>
    <xf numFmtId="0" fontId="2" fillId="0" borderId="0" xfId="2" applyAlignment="1">
      <alignment horizontal="left"/>
    </xf>
    <xf numFmtId="0" fontId="2" fillId="0" borderId="0" xfId="2" applyAlignment="1">
      <alignment horizontal="right"/>
    </xf>
    <xf numFmtId="14" fontId="2" fillId="0" borderId="0" xfId="2" applyNumberFormat="1" applyAlignment="1">
      <alignment horizontal="left"/>
    </xf>
    <xf numFmtId="14" fontId="3" fillId="0" borderId="0" xfId="0" quotePrefix="1" applyNumberFormat="1" applyFont="1" applyAlignment="1">
      <alignment horizontal="right"/>
    </xf>
    <xf numFmtId="165" fontId="3" fillId="0" borderId="0" xfId="0" quotePrefix="1" applyNumberFormat="1" applyFont="1" applyAlignment="1">
      <alignment horizontal="right"/>
    </xf>
    <xf numFmtId="0" fontId="7" fillId="0" borderId="0" xfId="2" applyFont="1" applyAlignment="1">
      <alignment horizontal="left"/>
    </xf>
    <xf numFmtId="164" fontId="2" fillId="0" borderId="0" xfId="2" applyNumberFormat="1" applyAlignment="1">
      <alignment horizontal="right"/>
    </xf>
    <xf numFmtId="14" fontId="2" fillId="0" borderId="0" xfId="2" applyNumberFormat="1" applyAlignment="1">
      <alignment horizontal="right"/>
    </xf>
    <xf numFmtId="165" fontId="2" fillId="0" borderId="0" xfId="2" applyNumberFormat="1" applyAlignment="1">
      <alignment horizontal="right"/>
    </xf>
    <xf numFmtId="164" fontId="7" fillId="0" borderId="0" xfId="2" applyNumberFormat="1" applyFont="1" applyAlignment="1">
      <alignment horizontal="right"/>
    </xf>
    <xf numFmtId="0" fontId="7" fillId="0" borderId="0" xfId="2" applyFont="1" applyAlignment="1">
      <alignment horizontal="right"/>
    </xf>
    <xf numFmtId="14" fontId="7" fillId="0" borderId="0" xfId="2" applyNumberFormat="1" applyFont="1" applyAlignment="1">
      <alignment horizontal="left"/>
    </xf>
    <xf numFmtId="14" fontId="7" fillId="2" borderId="0" xfId="2" applyNumberFormat="1" applyFont="1" applyFill="1" applyAlignment="1">
      <alignment horizontal="left"/>
    </xf>
    <xf numFmtId="14" fontId="7" fillId="0" borderId="0" xfId="2" applyNumberFormat="1" applyFont="1" applyAlignment="1">
      <alignment horizontal="right"/>
    </xf>
    <xf numFmtId="0" fontId="7" fillId="0" borderId="0" xfId="2" applyFont="1"/>
    <xf numFmtId="14" fontId="4" fillId="0" borderId="0" xfId="0" quotePrefix="1" applyNumberFormat="1" applyFont="1" applyAlignment="1">
      <alignment horizontal="left"/>
    </xf>
    <xf numFmtId="14" fontId="4" fillId="2" borderId="0" xfId="0" quotePrefix="1" applyNumberFormat="1" applyFont="1" applyFill="1" applyAlignment="1">
      <alignment horizontal="left"/>
    </xf>
    <xf numFmtId="14" fontId="4" fillId="0" borderId="0" xfId="0" quotePrefix="1" applyNumberFormat="1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164" fontId="3" fillId="0" borderId="0" xfId="0" applyNumberFormat="1" applyFont="1"/>
    <xf numFmtId="2" fontId="3" fillId="0" borderId="0" xfId="0" applyNumberFormat="1" applyFont="1"/>
    <xf numFmtId="2" fontId="2" fillId="0" borderId="0" xfId="2" applyNumberFormat="1" applyAlignment="1">
      <alignment horizontal="left"/>
    </xf>
    <xf numFmtId="2" fontId="7" fillId="0" borderId="0" xfId="2" applyNumberFormat="1" applyFont="1" applyAlignment="1">
      <alignment horizontal="left"/>
    </xf>
    <xf numFmtId="164" fontId="4" fillId="0" borderId="0" xfId="0" applyNumberFormat="1" applyFont="1" applyAlignment="1">
      <alignment horizontal="right"/>
    </xf>
    <xf numFmtId="2" fontId="4" fillId="0" borderId="0" xfId="0" quotePrefix="1" applyNumberFormat="1" applyFont="1" applyAlignment="1">
      <alignment horizontal="left"/>
    </xf>
    <xf numFmtId="166" fontId="3" fillId="0" borderId="0" xfId="1" quotePrefix="1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quotePrefix="1" applyFont="1" applyAlignment="1">
      <alignment horizontal="right"/>
    </xf>
    <xf numFmtId="0" fontId="8" fillId="0" borderId="1" xfId="0" applyFont="1" applyBorder="1" applyAlignment="1">
      <alignment horizontal="left"/>
    </xf>
    <xf numFmtId="0" fontId="9" fillId="0" borderId="1" xfId="0" quotePrefix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right"/>
    </xf>
    <xf numFmtId="2" fontId="2" fillId="0" borderId="0" xfId="2" applyNumberFormat="1" applyFont="1" applyAlignment="1">
      <alignment horizontal="left"/>
    </xf>
    <xf numFmtId="14" fontId="2" fillId="0" borderId="0" xfId="2" applyNumberFormat="1" applyFont="1" applyAlignment="1">
      <alignment horizontal="left"/>
    </xf>
  </cellXfs>
  <cellStyles count="3">
    <cellStyle name="Normal" xfId="0" builtinId="0"/>
    <cellStyle name="Normal 8" xfId="2" xr:uid="{5DB43AFD-6B5F-8145-954A-50F4A93D9A8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0</xdr:row>
      <xdr:rowOff>165100</xdr:rowOff>
    </xdr:from>
    <xdr:to>
      <xdr:col>7</xdr:col>
      <xdr:colOff>800100</xdr:colOff>
      <xdr:row>9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250D24-B5E9-EB46-8933-318DDE940AD9}"/>
            </a:ext>
          </a:extLst>
        </xdr:cNvPr>
        <xdr:cNvSpPr txBox="1"/>
      </xdr:nvSpPr>
      <xdr:spPr>
        <a:xfrm>
          <a:off x="241300" y="165100"/>
          <a:ext cx="6337300" cy="1625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This Supplementary Material accompanies the article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>
              <a:latin typeface="Roboto" panose="02000000000000000000" pitchFamily="2" charset="0"/>
              <a:ea typeface="Roboto" panose="02000000000000000000" pitchFamily="2" charset="0"/>
            </a:rPr>
            <a:t>“Carbon release from Large Igneous Province magmas estimated from trace element-gas correlations” by B. A. Black and A. Aiuppa. The original article should be cited if this material is used: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US" sz="1100" b="1">
              <a:latin typeface="Roboto" panose="02000000000000000000" pitchFamily="2" charset="0"/>
              <a:ea typeface="Roboto" panose="02000000000000000000" pitchFamily="2" charset="0"/>
            </a:rPr>
            <a:t>Black, B. A. and Aiuppa, A. (2023) “Carbon release from Large Igneous Province magmas estimated from trace element-gas correlations”, Volcanica, 6(1), pp. 129–145. doi: 10.30909/vol.06.01.129145.</a:t>
          </a: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2703A-DAF2-BB4B-BBF7-1BAA40753929}">
  <dimension ref="A1"/>
  <sheetViews>
    <sheetView tabSelected="1" workbookViewId="0">
      <selection activeCell="D15" sqref="D15"/>
    </sheetView>
  </sheetViews>
  <sheetFormatPr baseColWidth="10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62A25-A668-DB4E-B6C8-D5B2FA021AC0}">
  <dimension ref="A1:CQ66"/>
  <sheetViews>
    <sheetView workbookViewId="0">
      <pane xSplit="1" ySplit="8" topLeftCell="B9" activePane="bottomRight" state="frozenSplit"/>
      <selection pane="topRight" activeCell="L1" sqref="L1"/>
      <selection pane="bottomLeft" activeCell="A104" sqref="A104"/>
      <selection pane="bottomRight" activeCell="I12" sqref="I12:J63"/>
    </sheetView>
  </sheetViews>
  <sheetFormatPr baseColWidth="10" defaultColWidth="8.83203125" defaultRowHeight="13"/>
  <cols>
    <col min="1" max="1" width="25.6640625" style="1" customWidth="1"/>
    <col min="2" max="2" width="14.6640625" style="1" customWidth="1"/>
    <col min="3" max="3" width="12" style="1" customWidth="1"/>
    <col min="4" max="4" width="5.83203125" style="1" customWidth="1"/>
    <col min="5" max="5" width="7.5" style="1" customWidth="1"/>
    <col min="6" max="6" width="6.33203125" style="1" customWidth="1"/>
    <col min="7" max="7" width="7.33203125" style="1" customWidth="1"/>
    <col min="8" max="8" width="7.1640625" style="1" customWidth="1"/>
    <col min="9" max="9" width="10.5" style="1" customWidth="1"/>
    <col min="10" max="10" width="11.6640625" style="1" bestFit="1" customWidth="1"/>
    <col min="11" max="12" width="8.6640625" style="1" bestFit="1" customWidth="1"/>
    <col min="13" max="13" width="3.33203125" style="2" customWidth="1"/>
    <col min="14" max="14" width="5.83203125" style="3" customWidth="1"/>
    <col min="15" max="15" width="6.83203125" style="3" customWidth="1"/>
    <col min="16" max="16" width="6.33203125" style="3" customWidth="1"/>
    <col min="17" max="18" width="5.83203125" style="3" customWidth="1"/>
    <col min="19" max="19" width="5.1640625" style="3" customWidth="1"/>
    <col min="20" max="20" width="5.33203125" style="3" customWidth="1"/>
    <col min="21" max="22" width="5.5" style="3" customWidth="1"/>
    <col min="23" max="23" width="6.33203125" style="3" customWidth="1"/>
    <col min="24" max="24" width="6.5" style="3" customWidth="1"/>
    <col min="25" max="25" width="8.33203125" style="3" customWidth="1"/>
    <col min="26" max="26" width="8" style="3" customWidth="1"/>
    <col min="27" max="27" width="6.33203125" style="2" customWidth="1"/>
    <col min="28" max="28" width="7" style="1" customWidth="1"/>
    <col min="29" max="29" width="5.33203125" style="1" customWidth="1"/>
    <col min="30" max="30" width="9.33203125" style="1" customWidth="1"/>
    <col min="31" max="31" width="8.1640625" style="1" customWidth="1"/>
    <col min="32" max="32" width="8.6640625" style="1" customWidth="1"/>
    <col min="33" max="33" width="8" style="1" customWidth="1"/>
    <col min="34" max="40" width="8.1640625" style="1" customWidth="1"/>
    <col min="41" max="41" width="6" style="1" customWidth="1"/>
    <col min="42" max="42" width="8.1640625" style="1" customWidth="1"/>
    <col min="43" max="44" width="7.83203125" style="1" bestFit="1" customWidth="1"/>
    <col min="45" max="45" width="8.1640625" style="1" customWidth="1"/>
    <col min="46" max="46" width="5.6640625" style="1" customWidth="1"/>
    <col min="47" max="50" width="8.1640625" style="1" customWidth="1"/>
    <col min="51" max="51" width="7.83203125" style="1" customWidth="1"/>
    <col min="52" max="54" width="8.1640625" style="1" customWidth="1"/>
    <col min="55" max="62" width="7.83203125" style="1" customWidth="1"/>
    <col min="63" max="63" width="8.1640625" style="1" customWidth="1"/>
    <col min="64" max="72" width="7.83203125" style="1" customWidth="1"/>
    <col min="73" max="73" width="8.1640625" style="1" customWidth="1"/>
    <col min="74" max="95" width="7.83203125" style="1" customWidth="1"/>
    <col min="96" max="16384" width="8.83203125" style="1"/>
  </cols>
  <sheetData>
    <row r="1" spans="1:95">
      <c r="AN1" s="1" t="s">
        <v>0</v>
      </c>
      <c r="AO1" s="1">
        <v>58.7</v>
      </c>
    </row>
    <row r="2" spans="1:95">
      <c r="C2" s="4" t="s">
        <v>233</v>
      </c>
      <c r="AN2" s="1" t="s">
        <v>1</v>
      </c>
      <c r="AO2" s="1">
        <f>AO1+16</f>
        <v>74.7</v>
      </c>
    </row>
    <row r="3" spans="1:95">
      <c r="C3" s="4"/>
    </row>
    <row r="4" spans="1:95" s="4" customFormat="1">
      <c r="H4" s="5"/>
      <c r="I4" s="5"/>
      <c r="M4" s="6"/>
      <c r="N4" s="7" t="s">
        <v>2</v>
      </c>
      <c r="O4" s="8"/>
      <c r="P4" s="7" t="s">
        <v>3</v>
      </c>
      <c r="Q4" s="7" t="s">
        <v>3</v>
      </c>
      <c r="R4" s="7" t="s">
        <v>3</v>
      </c>
      <c r="S4" s="7" t="s">
        <v>3</v>
      </c>
      <c r="T4" s="7" t="s">
        <v>3</v>
      </c>
      <c r="U4" s="7" t="s">
        <v>3</v>
      </c>
      <c r="V4" s="7" t="s">
        <v>3</v>
      </c>
      <c r="W4" s="7" t="s">
        <v>3</v>
      </c>
      <c r="X4" s="7" t="s">
        <v>3</v>
      </c>
      <c r="Y4" s="8" t="s">
        <v>4</v>
      </c>
      <c r="Z4" s="8"/>
      <c r="AA4" s="6"/>
    </row>
    <row r="5" spans="1:95">
      <c r="A5" s="9" t="s">
        <v>5</v>
      </c>
      <c r="B5" s="9"/>
      <c r="C5" s="9"/>
      <c r="D5" s="9"/>
      <c r="E5" s="10"/>
      <c r="F5" s="11"/>
      <c r="G5" s="9"/>
      <c r="H5" s="8"/>
      <c r="I5" s="8"/>
      <c r="J5" s="9"/>
      <c r="K5" s="9"/>
      <c r="L5" s="9"/>
      <c r="M5" s="12"/>
      <c r="N5" s="7" t="s">
        <v>6</v>
      </c>
      <c r="O5" s="7" t="s">
        <v>7</v>
      </c>
      <c r="P5" s="8" t="s">
        <v>8</v>
      </c>
      <c r="Q5" s="7" t="s">
        <v>9</v>
      </c>
      <c r="R5" s="7" t="s">
        <v>10</v>
      </c>
      <c r="S5" s="7" t="s">
        <v>11</v>
      </c>
      <c r="T5" s="7" t="s">
        <v>12</v>
      </c>
      <c r="U5" s="7" t="s">
        <v>13</v>
      </c>
      <c r="V5" s="7" t="s">
        <v>14</v>
      </c>
      <c r="W5" s="7" t="s">
        <v>15</v>
      </c>
      <c r="X5" s="8" t="s">
        <v>1</v>
      </c>
      <c r="Y5" s="8" t="s">
        <v>18</v>
      </c>
      <c r="Z5" s="8" t="s">
        <v>19</v>
      </c>
      <c r="AA5" s="13"/>
      <c r="AB5" s="11" t="s">
        <v>20</v>
      </c>
      <c r="AC5" s="11" t="s">
        <v>20</v>
      </c>
      <c r="AD5" s="9"/>
      <c r="AE5" s="11" t="s">
        <v>6</v>
      </c>
      <c r="AF5" s="11" t="s">
        <v>7</v>
      </c>
      <c r="AG5" s="8" t="s">
        <v>8</v>
      </c>
      <c r="AH5" s="11" t="s">
        <v>9</v>
      </c>
      <c r="AI5" s="11" t="s">
        <v>10</v>
      </c>
      <c r="AJ5" s="11" t="s">
        <v>11</v>
      </c>
      <c r="AK5" s="11" t="s">
        <v>12</v>
      </c>
      <c r="AL5" s="11" t="s">
        <v>13</v>
      </c>
      <c r="AM5" s="11" t="s">
        <v>14</v>
      </c>
      <c r="AN5" s="11" t="s">
        <v>15</v>
      </c>
      <c r="AO5" s="8" t="s">
        <v>1</v>
      </c>
      <c r="AP5" s="8" t="s">
        <v>18</v>
      </c>
      <c r="AQ5" s="7" t="s">
        <v>21</v>
      </c>
      <c r="AR5" s="7" t="s">
        <v>22</v>
      </c>
      <c r="AS5" s="11" t="s">
        <v>23</v>
      </c>
      <c r="AT5" s="11" t="s">
        <v>8</v>
      </c>
      <c r="AU5" s="11" t="s">
        <v>24</v>
      </c>
      <c r="AV5" s="11" t="s">
        <v>25</v>
      </c>
      <c r="AW5" s="11" t="s">
        <v>26</v>
      </c>
      <c r="AX5" s="11" t="s">
        <v>27</v>
      </c>
      <c r="AY5" s="11" t="s">
        <v>21</v>
      </c>
      <c r="AZ5" s="11" t="s">
        <v>29</v>
      </c>
      <c r="BA5" s="11" t="s">
        <v>33</v>
      </c>
      <c r="BB5" s="11" t="s">
        <v>34</v>
      </c>
      <c r="BC5" s="11" t="s">
        <v>22</v>
      </c>
      <c r="BD5" s="11" t="s">
        <v>35</v>
      </c>
      <c r="BE5" s="11" t="s">
        <v>36</v>
      </c>
      <c r="BF5" s="11" t="s">
        <v>37</v>
      </c>
      <c r="BG5" s="11" t="s">
        <v>38</v>
      </c>
      <c r="BH5" s="11" t="s">
        <v>39</v>
      </c>
      <c r="BI5" s="11" t="s">
        <v>32</v>
      </c>
      <c r="BJ5" s="11" t="s">
        <v>40</v>
      </c>
      <c r="BK5" s="11" t="s">
        <v>41</v>
      </c>
      <c r="BL5" s="11" t="s">
        <v>42</v>
      </c>
      <c r="BM5" s="11" t="s">
        <v>43</v>
      </c>
      <c r="BN5" s="11" t="s">
        <v>44</v>
      </c>
      <c r="BO5" s="11" t="s">
        <v>45</v>
      </c>
      <c r="BP5" s="11" t="s">
        <v>46</v>
      </c>
      <c r="BQ5" s="11" t="s">
        <v>47</v>
      </c>
      <c r="BR5" s="11" t="s">
        <v>48</v>
      </c>
      <c r="BS5" s="11" t="s">
        <v>30</v>
      </c>
      <c r="BT5" s="11" t="s">
        <v>49</v>
      </c>
      <c r="BU5" s="11" t="s">
        <v>50</v>
      </c>
      <c r="BV5" s="11" t="s">
        <v>51</v>
      </c>
      <c r="BW5" s="11" t="s">
        <v>52</v>
      </c>
      <c r="BX5" s="11" t="s">
        <v>53</v>
      </c>
      <c r="BY5" s="11" t="s">
        <v>54</v>
      </c>
      <c r="BZ5" s="11" t="s">
        <v>55</v>
      </c>
      <c r="CA5" s="11" t="s">
        <v>56</v>
      </c>
      <c r="CB5" s="11" t="s">
        <v>57</v>
      </c>
      <c r="CC5" s="11" t="s">
        <v>58</v>
      </c>
      <c r="CD5" s="11" t="s">
        <v>59</v>
      </c>
      <c r="CE5" s="11" t="s">
        <v>60</v>
      </c>
      <c r="CF5" s="11" t="s">
        <v>61</v>
      </c>
      <c r="CG5" s="11" t="s">
        <v>62</v>
      </c>
      <c r="CH5" s="11" t="s">
        <v>63</v>
      </c>
      <c r="CI5" s="11" t="s">
        <v>64</v>
      </c>
      <c r="CJ5" s="11" t="s">
        <v>65</v>
      </c>
      <c r="CK5" s="11" t="s">
        <v>66</v>
      </c>
      <c r="CL5" s="11" t="s">
        <v>67</v>
      </c>
      <c r="CM5" s="11" t="s">
        <v>68</v>
      </c>
      <c r="CN5" s="11" t="s">
        <v>69</v>
      </c>
      <c r="CO5" s="11" t="s">
        <v>70</v>
      </c>
      <c r="CP5" s="11" t="s">
        <v>71</v>
      </c>
      <c r="CQ5" s="11" t="s">
        <v>72</v>
      </c>
    </row>
    <row r="6" spans="1:95">
      <c r="A6" s="9" t="s">
        <v>73</v>
      </c>
      <c r="B6" s="9"/>
      <c r="C6" s="9"/>
      <c r="D6" s="9"/>
      <c r="E6" s="3"/>
      <c r="F6" s="3"/>
      <c r="G6" s="10"/>
      <c r="H6" s="10"/>
      <c r="I6" s="10"/>
      <c r="J6" s="10"/>
      <c r="K6" s="10"/>
      <c r="L6" s="10"/>
      <c r="M6" s="12"/>
      <c r="N6" s="11" t="s">
        <v>74</v>
      </c>
      <c r="O6" s="11" t="s">
        <v>74</v>
      </c>
      <c r="P6" s="8" t="s">
        <v>75</v>
      </c>
      <c r="Q6" s="11" t="s">
        <v>74</v>
      </c>
      <c r="R6" s="11" t="s">
        <v>74</v>
      </c>
      <c r="S6" s="11" t="s">
        <v>74</v>
      </c>
      <c r="T6" s="11" t="s">
        <v>74</v>
      </c>
      <c r="U6" s="11" t="s">
        <v>74</v>
      </c>
      <c r="V6" s="11" t="s">
        <v>74</v>
      </c>
      <c r="W6" s="11" t="s">
        <v>74</v>
      </c>
      <c r="X6" s="3" t="s">
        <v>76</v>
      </c>
      <c r="Y6" s="3" t="s">
        <v>77</v>
      </c>
      <c r="AA6" s="13"/>
      <c r="AB6" s="11" t="s">
        <v>78</v>
      </c>
      <c r="AC6" s="11" t="s">
        <v>78</v>
      </c>
      <c r="AD6" s="9"/>
      <c r="AE6" s="11" t="s">
        <v>74</v>
      </c>
      <c r="AF6" s="11" t="s">
        <v>74</v>
      </c>
      <c r="AG6" s="8" t="s">
        <v>75</v>
      </c>
      <c r="AH6" s="11" t="s">
        <v>74</v>
      </c>
      <c r="AI6" s="11" t="s">
        <v>74</v>
      </c>
      <c r="AJ6" s="11" t="s">
        <v>74</v>
      </c>
      <c r="AK6" s="11" t="s">
        <v>74</v>
      </c>
      <c r="AL6" s="11" t="s">
        <v>74</v>
      </c>
      <c r="AM6" s="11" t="s">
        <v>74</v>
      </c>
      <c r="AN6" s="11" t="s">
        <v>74</v>
      </c>
      <c r="AO6" s="8" t="s">
        <v>76</v>
      </c>
      <c r="AP6" s="8" t="s">
        <v>77</v>
      </c>
      <c r="AQ6" s="8" t="s">
        <v>76</v>
      </c>
      <c r="AR6" s="8" t="s">
        <v>76</v>
      </c>
      <c r="AS6" s="11" t="s">
        <v>74</v>
      </c>
      <c r="AT6" s="11" t="s">
        <v>74</v>
      </c>
      <c r="AU6" s="11" t="s">
        <v>74</v>
      </c>
      <c r="AV6" s="11" t="s">
        <v>74</v>
      </c>
      <c r="AW6" s="11" t="s">
        <v>74</v>
      </c>
      <c r="AX6" s="11" t="s">
        <v>74</v>
      </c>
      <c r="AY6" s="11" t="s">
        <v>79</v>
      </c>
      <c r="AZ6" s="11" t="s">
        <v>79</v>
      </c>
      <c r="BA6" s="11" t="s">
        <v>79</v>
      </c>
      <c r="BB6" s="11" t="s">
        <v>79</v>
      </c>
      <c r="BC6" s="11" t="s">
        <v>79</v>
      </c>
      <c r="BD6" s="11" t="s">
        <v>79</v>
      </c>
      <c r="BE6" s="11" t="s">
        <v>79</v>
      </c>
      <c r="BF6" s="11" t="s">
        <v>79</v>
      </c>
      <c r="BG6" s="11" t="s">
        <v>79</v>
      </c>
      <c r="BH6" s="11" t="s">
        <v>79</v>
      </c>
      <c r="BI6" s="11" t="s">
        <v>79</v>
      </c>
      <c r="BJ6" s="11" t="s">
        <v>79</v>
      </c>
      <c r="BK6" s="11" t="s">
        <v>79</v>
      </c>
      <c r="BL6" s="11" t="s">
        <v>79</v>
      </c>
      <c r="BM6" s="11" t="s">
        <v>79</v>
      </c>
      <c r="BN6" s="11" t="s">
        <v>79</v>
      </c>
      <c r="BO6" s="11" t="s">
        <v>79</v>
      </c>
      <c r="BP6" s="11" t="s">
        <v>79</v>
      </c>
      <c r="BQ6" s="11" t="s">
        <v>79</v>
      </c>
      <c r="BR6" s="11" t="s">
        <v>79</v>
      </c>
      <c r="BS6" s="11" t="s">
        <v>79</v>
      </c>
      <c r="BT6" s="11" t="s">
        <v>79</v>
      </c>
      <c r="BU6" s="11" t="s">
        <v>79</v>
      </c>
      <c r="BV6" s="11" t="s">
        <v>79</v>
      </c>
      <c r="BW6" s="11" t="s">
        <v>79</v>
      </c>
      <c r="BX6" s="11" t="s">
        <v>79</v>
      </c>
      <c r="BY6" s="11" t="s">
        <v>79</v>
      </c>
      <c r="BZ6" s="11" t="s">
        <v>79</v>
      </c>
      <c r="CA6" s="11" t="s">
        <v>79</v>
      </c>
      <c r="CB6" s="11" t="s">
        <v>79</v>
      </c>
      <c r="CC6" s="11" t="s">
        <v>79</v>
      </c>
      <c r="CD6" s="11" t="s">
        <v>79</v>
      </c>
      <c r="CE6" s="11" t="s">
        <v>79</v>
      </c>
      <c r="CF6" s="11" t="s">
        <v>79</v>
      </c>
      <c r="CG6" s="11" t="s">
        <v>79</v>
      </c>
      <c r="CH6" s="11" t="s">
        <v>79</v>
      </c>
      <c r="CI6" s="11" t="s">
        <v>79</v>
      </c>
      <c r="CJ6" s="11" t="s">
        <v>79</v>
      </c>
      <c r="CK6" s="11" t="s">
        <v>79</v>
      </c>
      <c r="CL6" s="11" t="s">
        <v>79</v>
      </c>
      <c r="CM6" s="11" t="s">
        <v>79</v>
      </c>
      <c r="CN6" s="11" t="s">
        <v>79</v>
      </c>
      <c r="CO6" s="11" t="s">
        <v>79</v>
      </c>
      <c r="CP6" s="11" t="s">
        <v>79</v>
      </c>
      <c r="CQ6" s="11" t="s">
        <v>79</v>
      </c>
    </row>
    <row r="7" spans="1:95">
      <c r="A7" s="9" t="s">
        <v>81</v>
      </c>
      <c r="B7" s="9"/>
      <c r="C7" s="9"/>
      <c r="D7" s="9"/>
      <c r="E7" s="9"/>
      <c r="F7" s="7"/>
      <c r="G7" s="9"/>
      <c r="H7" s="11"/>
      <c r="I7" s="11"/>
      <c r="J7" s="9"/>
      <c r="K7" s="10"/>
      <c r="L7" s="10"/>
      <c r="M7" s="14"/>
      <c r="N7" s="11" t="s">
        <v>82</v>
      </c>
      <c r="O7" s="11" t="s">
        <v>82</v>
      </c>
      <c r="Q7" s="11" t="s">
        <v>82</v>
      </c>
      <c r="R7" s="11" t="s">
        <v>82</v>
      </c>
      <c r="S7" s="11" t="s">
        <v>82</v>
      </c>
      <c r="T7" s="11" t="s">
        <v>82</v>
      </c>
      <c r="U7" s="11" t="s">
        <v>83</v>
      </c>
      <c r="V7" s="11" t="s">
        <v>82</v>
      </c>
      <c r="W7" s="11" t="s">
        <v>83</v>
      </c>
      <c r="X7" s="11" t="s">
        <v>84</v>
      </c>
      <c r="Y7" s="3" t="s">
        <v>86</v>
      </c>
      <c r="AA7" s="13"/>
      <c r="AB7" s="11" t="s">
        <v>87</v>
      </c>
      <c r="AC7" s="11" t="s">
        <v>87</v>
      </c>
      <c r="AD7" s="10" t="s">
        <v>88</v>
      </c>
      <c r="AE7" s="11" t="s">
        <v>82</v>
      </c>
      <c r="AF7" s="11" t="s">
        <v>82</v>
      </c>
      <c r="AG7" s="3"/>
      <c r="AH7" s="11" t="s">
        <v>82</v>
      </c>
      <c r="AI7" s="11" t="s">
        <v>82</v>
      </c>
      <c r="AJ7" s="11" t="s">
        <v>82</v>
      </c>
      <c r="AK7" s="11" t="s">
        <v>82</v>
      </c>
      <c r="AL7" s="11" t="s">
        <v>83</v>
      </c>
      <c r="AM7" s="11" t="s">
        <v>82</v>
      </c>
      <c r="AN7" s="11" t="s">
        <v>83</v>
      </c>
      <c r="AO7" s="7" t="s">
        <v>84</v>
      </c>
      <c r="AP7" s="8" t="s">
        <v>86</v>
      </c>
      <c r="AQ7" s="7" t="s">
        <v>84</v>
      </c>
      <c r="AR7" s="7" t="s">
        <v>85</v>
      </c>
      <c r="AS7" s="11" t="s">
        <v>82</v>
      </c>
      <c r="AT7" s="11" t="s">
        <v>82</v>
      </c>
      <c r="AU7" s="11" t="s">
        <v>87</v>
      </c>
      <c r="AV7" s="11" t="s">
        <v>82</v>
      </c>
      <c r="AW7" s="11" t="s">
        <v>82</v>
      </c>
      <c r="AX7" s="11" t="s">
        <v>82</v>
      </c>
      <c r="AY7" s="11" t="s">
        <v>84</v>
      </c>
      <c r="AZ7" s="11" t="s">
        <v>94</v>
      </c>
      <c r="BA7" s="11" t="s">
        <v>94</v>
      </c>
      <c r="BB7" s="11" t="s">
        <v>85</v>
      </c>
      <c r="BC7" s="11" t="s">
        <v>84</v>
      </c>
      <c r="BD7" s="11" t="s">
        <v>94</v>
      </c>
      <c r="BE7" s="11" t="s">
        <v>95</v>
      </c>
      <c r="BF7" s="11" t="s">
        <v>96</v>
      </c>
      <c r="BG7" s="11" t="s">
        <v>94</v>
      </c>
      <c r="BH7" s="11" t="s">
        <v>93</v>
      </c>
      <c r="BI7" s="11" t="s">
        <v>85</v>
      </c>
      <c r="BJ7" s="11" t="s">
        <v>94</v>
      </c>
      <c r="BK7" s="11" t="s">
        <v>89</v>
      </c>
      <c r="BL7" s="11" t="s">
        <v>93</v>
      </c>
      <c r="BM7" s="11" t="s">
        <v>94</v>
      </c>
      <c r="BN7" s="11" t="s">
        <v>92</v>
      </c>
      <c r="BO7" s="11" t="s">
        <v>89</v>
      </c>
      <c r="BP7" s="11" t="s">
        <v>93</v>
      </c>
      <c r="BQ7" s="11" t="s">
        <v>90</v>
      </c>
      <c r="BR7" s="11" t="s">
        <v>94</v>
      </c>
      <c r="BS7" s="11" t="s">
        <v>92</v>
      </c>
      <c r="BT7" s="11" t="s">
        <v>90</v>
      </c>
      <c r="BU7" s="11" t="s">
        <v>91</v>
      </c>
      <c r="BV7" s="11" t="s">
        <v>97</v>
      </c>
      <c r="BW7" s="11" t="s">
        <v>97</v>
      </c>
      <c r="BX7" s="11" t="s">
        <v>82</v>
      </c>
      <c r="BY7" s="11" t="s">
        <v>97</v>
      </c>
      <c r="BZ7" s="11" t="s">
        <v>82</v>
      </c>
      <c r="CA7" s="11" t="s">
        <v>98</v>
      </c>
      <c r="CB7" s="11" t="s">
        <v>82</v>
      </c>
      <c r="CC7" s="11" t="s">
        <v>82</v>
      </c>
      <c r="CD7" s="11" t="s">
        <v>82</v>
      </c>
      <c r="CE7" s="11" t="s">
        <v>82</v>
      </c>
      <c r="CF7" s="11" t="s">
        <v>82</v>
      </c>
      <c r="CG7" s="11" t="s">
        <v>98</v>
      </c>
      <c r="CH7" s="11" t="s">
        <v>82</v>
      </c>
      <c r="CI7" s="11" t="s">
        <v>99</v>
      </c>
      <c r="CJ7" s="11" t="s">
        <v>90</v>
      </c>
      <c r="CK7" s="11" t="s">
        <v>82</v>
      </c>
      <c r="CL7" s="11" t="s">
        <v>93</v>
      </c>
      <c r="CM7" s="11" t="s">
        <v>97</v>
      </c>
      <c r="CN7" s="11" t="s">
        <v>85</v>
      </c>
      <c r="CO7" s="11" t="s">
        <v>90</v>
      </c>
      <c r="CP7" s="11" t="s">
        <v>97</v>
      </c>
      <c r="CQ7" s="11" t="s">
        <v>82</v>
      </c>
    </row>
    <row r="8" spans="1:95" ht="14" thickBot="1">
      <c r="A8" s="15" t="s">
        <v>100</v>
      </c>
      <c r="B8" s="15" t="s">
        <v>101</v>
      </c>
      <c r="C8" s="15" t="s">
        <v>102</v>
      </c>
      <c r="D8" s="15" t="s">
        <v>103</v>
      </c>
      <c r="E8" s="16"/>
      <c r="F8" s="16"/>
      <c r="G8" s="15"/>
      <c r="H8" s="15"/>
      <c r="I8" s="15" t="s">
        <v>172</v>
      </c>
      <c r="J8" s="15" t="s">
        <v>172</v>
      </c>
      <c r="K8" s="15" t="s">
        <v>166</v>
      </c>
      <c r="L8" s="15" t="s">
        <v>167</v>
      </c>
      <c r="M8" s="17"/>
      <c r="N8" s="18" t="s">
        <v>104</v>
      </c>
      <c r="O8" s="18" t="s">
        <v>104</v>
      </c>
      <c r="P8" s="18"/>
      <c r="Q8" s="18" t="s">
        <v>104</v>
      </c>
      <c r="R8" s="18" t="s">
        <v>104</v>
      </c>
      <c r="S8" s="18" t="s">
        <v>104</v>
      </c>
      <c r="T8" s="18" t="s">
        <v>104</v>
      </c>
      <c r="U8" s="18" t="s">
        <v>104</v>
      </c>
      <c r="V8" s="18" t="s">
        <v>104</v>
      </c>
      <c r="W8" s="18" t="s">
        <v>104</v>
      </c>
      <c r="X8" s="18" t="s">
        <v>105</v>
      </c>
      <c r="Y8" s="18"/>
      <c r="Z8" s="18"/>
      <c r="AA8" s="19"/>
      <c r="AB8" s="18" t="s">
        <v>109</v>
      </c>
      <c r="AC8" s="18" t="s">
        <v>106</v>
      </c>
      <c r="AD8" s="20" t="s">
        <v>110</v>
      </c>
      <c r="AE8" s="18" t="s">
        <v>104</v>
      </c>
      <c r="AF8" s="18" t="s">
        <v>104</v>
      </c>
      <c r="AG8" s="18"/>
      <c r="AH8" s="18" t="s">
        <v>104</v>
      </c>
      <c r="AI8" s="18" t="s">
        <v>104</v>
      </c>
      <c r="AJ8" s="18" t="s">
        <v>104</v>
      </c>
      <c r="AK8" s="18" t="s">
        <v>104</v>
      </c>
      <c r="AL8" s="18" t="s">
        <v>104</v>
      </c>
      <c r="AM8" s="18" t="s">
        <v>104</v>
      </c>
      <c r="AN8" s="18" t="s">
        <v>104</v>
      </c>
      <c r="AO8" s="21" t="s">
        <v>105</v>
      </c>
      <c r="AP8" s="21"/>
      <c r="AQ8" s="21" t="s">
        <v>105</v>
      </c>
      <c r="AR8" s="21" t="s">
        <v>106</v>
      </c>
      <c r="AS8" s="18" t="s">
        <v>104</v>
      </c>
      <c r="AT8" s="18" t="s">
        <v>111</v>
      </c>
      <c r="AU8" s="18" t="s">
        <v>104</v>
      </c>
      <c r="AV8" s="18" t="s">
        <v>104</v>
      </c>
      <c r="AW8" s="18" t="s">
        <v>104</v>
      </c>
      <c r="AX8" s="18" t="s">
        <v>104</v>
      </c>
      <c r="AY8" s="18" t="s">
        <v>105</v>
      </c>
      <c r="AZ8" s="18" t="s">
        <v>104</v>
      </c>
      <c r="BA8" s="18" t="s">
        <v>104</v>
      </c>
      <c r="BB8" s="18" t="s">
        <v>104</v>
      </c>
      <c r="BC8" s="18" t="s">
        <v>105</v>
      </c>
      <c r="BD8" s="18" t="s">
        <v>105</v>
      </c>
      <c r="BE8" s="18" t="s">
        <v>105</v>
      </c>
      <c r="BF8" s="18" t="s">
        <v>105</v>
      </c>
      <c r="BG8" s="18" t="s">
        <v>105</v>
      </c>
      <c r="BH8" s="18" t="s">
        <v>105</v>
      </c>
      <c r="BI8" s="18" t="s">
        <v>105</v>
      </c>
      <c r="BJ8" s="18" t="s">
        <v>105</v>
      </c>
      <c r="BK8" s="18" t="s">
        <v>104</v>
      </c>
      <c r="BL8" s="18" t="s">
        <v>105</v>
      </c>
      <c r="BM8" s="18" t="s">
        <v>105</v>
      </c>
      <c r="BN8" s="18" t="s">
        <v>105</v>
      </c>
      <c r="BO8" s="18" t="s">
        <v>105</v>
      </c>
      <c r="BP8" s="18" t="s">
        <v>105</v>
      </c>
      <c r="BQ8" s="18" t="s">
        <v>105</v>
      </c>
      <c r="BR8" s="18" t="s">
        <v>105</v>
      </c>
      <c r="BS8" s="18" t="s">
        <v>105</v>
      </c>
      <c r="BT8" s="18" t="s">
        <v>105</v>
      </c>
      <c r="BU8" s="18" t="s">
        <v>104</v>
      </c>
      <c r="BV8" s="18" t="s">
        <v>105</v>
      </c>
      <c r="BW8" s="18" t="s">
        <v>105</v>
      </c>
      <c r="BX8" s="18" t="s">
        <v>105</v>
      </c>
      <c r="BY8" s="18" t="s">
        <v>105</v>
      </c>
      <c r="BZ8" s="18" t="s">
        <v>105</v>
      </c>
      <c r="CA8" s="18" t="s">
        <v>105</v>
      </c>
      <c r="CB8" s="18" t="s">
        <v>105</v>
      </c>
      <c r="CC8" s="18" t="s">
        <v>105</v>
      </c>
      <c r="CD8" s="18" t="s">
        <v>105</v>
      </c>
      <c r="CE8" s="18" t="s">
        <v>105</v>
      </c>
      <c r="CF8" s="18" t="s">
        <v>105</v>
      </c>
      <c r="CG8" s="18" t="s">
        <v>105</v>
      </c>
      <c r="CH8" s="18" t="s">
        <v>105</v>
      </c>
      <c r="CI8" s="18" t="s">
        <v>105</v>
      </c>
      <c r="CJ8" s="18" t="s">
        <v>105</v>
      </c>
      <c r="CK8" s="18" t="s">
        <v>105</v>
      </c>
      <c r="CL8" s="18" t="s">
        <v>105</v>
      </c>
      <c r="CM8" s="18" t="s">
        <v>105</v>
      </c>
      <c r="CN8" s="18" t="s">
        <v>105</v>
      </c>
      <c r="CO8" s="18" t="s">
        <v>105</v>
      </c>
      <c r="CP8" s="18" t="s">
        <v>105</v>
      </c>
      <c r="CQ8" s="18" t="s">
        <v>105</v>
      </c>
    </row>
    <row r="9" spans="1:95" ht="14" thickTop="1"/>
    <row r="10" spans="1:95" s="34" customFormat="1">
      <c r="A10" s="10"/>
      <c r="B10" s="10"/>
      <c r="C10" s="10"/>
      <c r="D10" s="10"/>
      <c r="E10" s="22"/>
      <c r="F10" s="23"/>
      <c r="G10" s="24"/>
      <c r="H10" s="23"/>
      <c r="I10" s="23"/>
      <c r="J10" s="24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7"/>
      <c r="Y10" s="26"/>
      <c r="Z10" s="28"/>
      <c r="AA10" s="29"/>
      <c r="AB10" s="3"/>
      <c r="AC10" s="3"/>
      <c r="AD10" s="30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</row>
    <row r="11" spans="1:95" s="34" customFormat="1">
      <c r="A11" s="9" t="s">
        <v>120</v>
      </c>
      <c r="B11" s="10"/>
      <c r="C11" s="10"/>
      <c r="D11" s="10"/>
      <c r="E11" s="22"/>
      <c r="F11" s="23"/>
      <c r="G11" s="24"/>
      <c r="H11" s="23"/>
      <c r="I11" s="23"/>
      <c r="J11" s="24"/>
      <c r="K11" s="24"/>
      <c r="L11" s="24"/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7"/>
      <c r="Y11" s="26"/>
      <c r="Z11" s="28"/>
      <c r="AA11" s="29"/>
      <c r="AB11" s="3"/>
      <c r="AC11" s="3"/>
      <c r="AD11" s="30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</row>
    <row r="12" spans="1:95">
      <c r="A12" s="10" t="s">
        <v>121</v>
      </c>
      <c r="B12" s="10"/>
      <c r="C12" s="10" t="s">
        <v>122</v>
      </c>
      <c r="D12" s="10"/>
      <c r="E12" s="22"/>
      <c r="F12" s="23"/>
      <c r="G12" s="24"/>
      <c r="H12" s="23"/>
      <c r="I12" s="60">
        <f>IF(K12&gt;0,0.35*EXP(0.03*K12),0)</f>
        <v>3.853380756830342</v>
      </c>
      <c r="J12" s="61">
        <f>IF(L12&gt;0,0.058*EXP(0.254*L12),0)</f>
        <v>2.1191627149576737</v>
      </c>
      <c r="K12" s="66">
        <f t="shared" ref="K12:K15" si="0">BK12/BZ12</f>
        <v>79.959100204498981</v>
      </c>
      <c r="L12" s="66">
        <f t="shared" ref="L12:L15" si="1">BK12/BY12</f>
        <v>14.166666666666666</v>
      </c>
      <c r="M12" s="25"/>
      <c r="N12" s="26">
        <f t="shared" ref="N12:X15" si="2">100*AE12/$AP12</f>
        <v>40.088218593520125</v>
      </c>
      <c r="O12" s="26">
        <f t="shared" si="2"/>
        <v>4.8210811016477706</v>
      </c>
      <c r="P12" s="26">
        <f t="shared" si="2"/>
        <v>13.736254884853569</v>
      </c>
      <c r="Q12" s="26">
        <f t="shared" si="2"/>
        <v>21.350502021582987</v>
      </c>
      <c r="R12" s="26">
        <f t="shared" si="2"/>
        <v>10.232498664721799</v>
      </c>
      <c r="S12" s="26">
        <f t="shared" si="2"/>
        <v>3.0610038740620769</v>
      </c>
      <c r="T12" s="26">
        <f t="shared" si="2"/>
        <v>1.9677882047541921</v>
      </c>
      <c r="U12" s="26">
        <f t="shared" si="2"/>
        <v>3.7551958240725836</v>
      </c>
      <c r="V12" s="26">
        <f t="shared" si="2"/>
        <v>0.63406508819857299</v>
      </c>
      <c r="W12" s="26">
        <f t="shared" si="2"/>
        <v>0.22957529055465575</v>
      </c>
      <c r="X12" s="27">
        <f t="shared" si="2"/>
        <v>0.12381645203167986</v>
      </c>
      <c r="Y12" s="26">
        <f>SUM(N12:X12)</f>
        <v>100</v>
      </c>
      <c r="Z12" s="28">
        <f>100*(Q12/40.311)/((Q12/40.311)+(P12/71.846))</f>
        <v>73.476551333602643</v>
      </c>
      <c r="AA12" s="29"/>
      <c r="AB12" s="3">
        <v>1.05</v>
      </c>
      <c r="AC12" s="3">
        <v>1.05</v>
      </c>
      <c r="AD12" s="30">
        <v>40419</v>
      </c>
      <c r="AE12" s="3">
        <v>36.67</v>
      </c>
      <c r="AF12" s="3">
        <v>4.41</v>
      </c>
      <c r="AG12" s="3">
        <f>AT12+0.9*AS12</f>
        <v>12.565</v>
      </c>
      <c r="AH12" s="3">
        <v>19.53</v>
      </c>
      <c r="AI12" s="3">
        <v>9.36</v>
      </c>
      <c r="AJ12" s="3">
        <v>2.8</v>
      </c>
      <c r="AK12" s="3">
        <v>1.8</v>
      </c>
      <c r="AL12" s="3">
        <v>3.4350000000000001</v>
      </c>
      <c r="AM12" s="3">
        <v>0.57999999999999996</v>
      </c>
      <c r="AN12" s="3">
        <v>0.21</v>
      </c>
      <c r="AO12" s="3">
        <f>AQ12*(74.7/58.7)</f>
        <v>0.11325894378194207</v>
      </c>
      <c r="AP12" s="3">
        <f>SUM(AE12:AO12)</f>
        <v>91.473258943781929</v>
      </c>
      <c r="AQ12" s="3">
        <f t="shared" ref="AQ12:AQ15" si="3">AY12/10000</f>
        <v>8.8999999999999996E-2</v>
      </c>
      <c r="AR12" s="3" t="e">
        <f>#REF!/10000</f>
        <v>#REF!</v>
      </c>
      <c r="AS12" s="3">
        <v>8.25</v>
      </c>
      <c r="AT12" s="3">
        <v>5.14</v>
      </c>
      <c r="AU12" s="3">
        <v>5.48</v>
      </c>
      <c r="AV12" s="3">
        <v>4.9000000000000004</v>
      </c>
      <c r="AW12" s="3">
        <v>98.22</v>
      </c>
      <c r="AX12" s="3">
        <v>97.65</v>
      </c>
      <c r="AY12" s="3">
        <v>890</v>
      </c>
      <c r="AZ12" s="3">
        <v>23</v>
      </c>
      <c r="BA12" s="3">
        <v>4</v>
      </c>
      <c r="BB12" s="3">
        <v>191</v>
      </c>
      <c r="BC12" s="3">
        <v>1580</v>
      </c>
      <c r="BD12" s="3">
        <v>95</v>
      </c>
      <c r="BE12" s="3">
        <v>140</v>
      </c>
      <c r="BF12" s="3">
        <v>70</v>
      </c>
      <c r="BG12" s="3">
        <v>13</v>
      </c>
      <c r="BH12" s="3">
        <v>1.8</v>
      </c>
      <c r="BI12" s="3" t="s">
        <v>113</v>
      </c>
      <c r="BJ12" s="3">
        <v>46</v>
      </c>
      <c r="BK12" s="3">
        <v>782</v>
      </c>
      <c r="BL12" s="3">
        <v>16.600000000000001</v>
      </c>
      <c r="BM12" s="3">
        <v>326</v>
      </c>
      <c r="BN12" s="3">
        <v>69.3</v>
      </c>
      <c r="BO12" s="3" t="s">
        <v>115</v>
      </c>
      <c r="BP12" s="3">
        <v>1.2</v>
      </c>
      <c r="BQ12" s="3" t="s">
        <v>118</v>
      </c>
      <c r="BR12" s="3">
        <v>3</v>
      </c>
      <c r="BS12" s="3">
        <v>1.2</v>
      </c>
      <c r="BT12" s="3">
        <v>0.5</v>
      </c>
      <c r="BU12" s="3">
        <v>792</v>
      </c>
      <c r="BV12" s="3">
        <v>52.8</v>
      </c>
      <c r="BW12" s="3">
        <v>116</v>
      </c>
      <c r="BX12" s="3">
        <v>14.1</v>
      </c>
      <c r="BY12" s="3">
        <v>55.2</v>
      </c>
      <c r="BZ12" s="3">
        <v>9.7799999999999994</v>
      </c>
      <c r="CA12" s="3">
        <v>2.71</v>
      </c>
      <c r="CB12" s="3">
        <v>6.97</v>
      </c>
      <c r="CC12" s="3">
        <v>0.85</v>
      </c>
      <c r="CD12" s="3">
        <v>4.05</v>
      </c>
      <c r="CE12" s="3">
        <v>0.64</v>
      </c>
      <c r="CF12" s="3">
        <v>1.59</v>
      </c>
      <c r="CG12" s="3">
        <v>0.19400000000000001</v>
      </c>
      <c r="CH12" s="3">
        <v>1.07</v>
      </c>
      <c r="CI12" s="3">
        <v>0.156</v>
      </c>
      <c r="CJ12" s="3">
        <v>6.6</v>
      </c>
      <c r="CK12" s="3">
        <v>3.74</v>
      </c>
      <c r="CL12" s="3">
        <v>1.5</v>
      </c>
      <c r="CM12" s="3" t="s">
        <v>119</v>
      </c>
      <c r="CN12" s="3" t="s">
        <v>113</v>
      </c>
      <c r="CO12" s="3" t="s">
        <v>118</v>
      </c>
      <c r="CP12" s="3">
        <v>4.84</v>
      </c>
      <c r="CQ12" s="3">
        <v>0.75</v>
      </c>
    </row>
    <row r="13" spans="1:95">
      <c r="A13" s="31" t="s">
        <v>168</v>
      </c>
      <c r="B13" s="31"/>
      <c r="C13" s="10" t="s">
        <v>122</v>
      </c>
      <c r="D13" s="10"/>
      <c r="E13" s="22"/>
      <c r="F13" s="23"/>
      <c r="G13" s="24"/>
      <c r="H13" s="23"/>
      <c r="I13" s="60">
        <f t="shared" ref="I13:I16" si="4">IF(K13&gt;0,0.35*EXP(0.03*K13),0)</f>
        <v>5.5236486817225989</v>
      </c>
      <c r="J13" s="61">
        <f t="shared" ref="J13:J16" si="5">IF(L13&gt;0,0.058*EXP(0.254*L13),0)</f>
        <v>5.2249426887229671</v>
      </c>
      <c r="K13" s="66">
        <f t="shared" si="0"/>
        <v>91.962025316455694</v>
      </c>
      <c r="L13" s="66">
        <f t="shared" si="1"/>
        <v>17.719512195121951</v>
      </c>
      <c r="M13" s="32"/>
      <c r="N13" s="26">
        <f t="shared" si="2"/>
        <v>42.000615047534581</v>
      </c>
      <c r="O13" s="26">
        <f t="shared" si="2"/>
        <v>9.1513881279148066</v>
      </c>
      <c r="P13" s="26">
        <f t="shared" si="2"/>
        <v>14.625195166286176</v>
      </c>
      <c r="Q13" s="26">
        <f t="shared" si="2"/>
        <v>8.6086895296314871</v>
      </c>
      <c r="R13" s="26">
        <f t="shared" si="2"/>
        <v>13.248230487504575</v>
      </c>
      <c r="S13" s="26">
        <f t="shared" si="2"/>
        <v>4.0968423595897683</v>
      </c>
      <c r="T13" s="26">
        <f t="shared" si="2"/>
        <v>2.1920766911051746</v>
      </c>
      <c r="U13" s="26">
        <f t="shared" si="2"/>
        <v>4.9800577254234062</v>
      </c>
      <c r="V13" s="26">
        <f t="shared" si="2"/>
        <v>0.81936847191795359</v>
      </c>
      <c r="W13" s="26">
        <f t="shared" si="2"/>
        <v>0.24368231177819663</v>
      </c>
      <c r="X13" s="27">
        <f t="shared" si="2"/>
        <v>3.3854081313895848E-2</v>
      </c>
      <c r="Y13" s="26">
        <f>SUM(N13:X13)</f>
        <v>100.00000000000001</v>
      </c>
      <c r="Z13" s="28">
        <f>100*(Q13/40.311)/((Q13/40.311)+(P13/71.846))</f>
        <v>51.197943721022249</v>
      </c>
      <c r="AA13" s="29"/>
      <c r="AB13" s="3">
        <v>1.06</v>
      </c>
      <c r="AC13" s="3">
        <v>1.08</v>
      </c>
      <c r="AD13" s="33">
        <v>39842</v>
      </c>
      <c r="AE13" s="3">
        <v>39.47</v>
      </c>
      <c r="AF13" s="3">
        <v>8.6</v>
      </c>
      <c r="AG13" s="26">
        <f>AT13+0.9*AS13</f>
        <v>13.744</v>
      </c>
      <c r="AH13" s="3">
        <v>8.09</v>
      </c>
      <c r="AI13" s="3">
        <v>12.45</v>
      </c>
      <c r="AJ13" s="3">
        <v>3.85</v>
      </c>
      <c r="AK13" s="3">
        <v>2.06</v>
      </c>
      <c r="AL13" s="3">
        <v>4.68</v>
      </c>
      <c r="AM13" s="3">
        <v>0.77</v>
      </c>
      <c r="AN13" s="3">
        <v>0.22900000000000001</v>
      </c>
      <c r="AO13" s="3">
        <f>AQ13*(74.7/58.7)</f>
        <v>3.1814310051107325E-2</v>
      </c>
      <c r="AP13" s="3">
        <f>SUM(AE13:AO13)</f>
        <v>93.974814310051087</v>
      </c>
      <c r="AQ13" s="3">
        <f t="shared" si="3"/>
        <v>2.5000000000000001E-2</v>
      </c>
      <c r="AR13" s="3" t="e">
        <f>#REF!/10000</f>
        <v>#REF!</v>
      </c>
      <c r="AS13" s="3">
        <v>6.26</v>
      </c>
      <c r="AT13" s="3">
        <v>8.11</v>
      </c>
      <c r="AU13" s="3">
        <v>1.61</v>
      </c>
      <c r="AV13" s="3">
        <v>0.7</v>
      </c>
      <c r="AW13" s="3">
        <v>97.1</v>
      </c>
      <c r="AX13" s="3">
        <v>96.19</v>
      </c>
      <c r="AY13" s="3">
        <v>250</v>
      </c>
      <c r="AZ13" s="3">
        <v>25</v>
      </c>
      <c r="BA13" s="3">
        <v>6</v>
      </c>
      <c r="BB13" s="3">
        <v>421</v>
      </c>
      <c r="BC13" s="3">
        <v>390</v>
      </c>
      <c r="BD13" s="3">
        <v>55</v>
      </c>
      <c r="BE13" s="3">
        <v>220</v>
      </c>
      <c r="BF13" s="3">
        <v>150</v>
      </c>
      <c r="BG13" s="3">
        <v>21</v>
      </c>
      <c r="BH13" s="3">
        <v>1.6</v>
      </c>
      <c r="BI13" s="3">
        <v>7</v>
      </c>
      <c r="BJ13" s="3">
        <v>53</v>
      </c>
      <c r="BK13" s="3">
        <v>1453</v>
      </c>
      <c r="BL13" s="3">
        <v>31</v>
      </c>
      <c r="BM13" s="3">
        <v>334</v>
      </c>
      <c r="BN13" s="3">
        <v>112</v>
      </c>
      <c r="BO13" s="3">
        <v>3</v>
      </c>
      <c r="BP13" s="3" t="s">
        <v>112</v>
      </c>
      <c r="BQ13" s="3" t="s">
        <v>118</v>
      </c>
      <c r="BR13" s="3">
        <v>2</v>
      </c>
      <c r="BS13" s="3">
        <v>1.4</v>
      </c>
      <c r="BT13" s="3">
        <v>0.4</v>
      </c>
      <c r="BU13" s="3">
        <v>906</v>
      </c>
      <c r="BV13" s="3">
        <v>125</v>
      </c>
      <c r="BW13" s="3">
        <v>239</v>
      </c>
      <c r="BX13" s="3">
        <v>25.3</v>
      </c>
      <c r="BY13" s="3">
        <v>82</v>
      </c>
      <c r="BZ13" s="3">
        <v>15.8</v>
      </c>
      <c r="CA13" s="3">
        <v>4.63</v>
      </c>
      <c r="CB13" s="3">
        <v>11.4</v>
      </c>
      <c r="CC13" s="3">
        <v>1.5</v>
      </c>
      <c r="CD13" s="3">
        <v>6.93</v>
      </c>
      <c r="CE13" s="3">
        <v>1.1499999999999999</v>
      </c>
      <c r="CF13" s="3">
        <v>2.98</v>
      </c>
      <c r="CG13" s="3">
        <v>0.373</v>
      </c>
      <c r="CH13" s="3">
        <v>1.97</v>
      </c>
      <c r="CI13" s="3">
        <v>0.251</v>
      </c>
      <c r="CJ13" s="3">
        <v>8.1999999999999993</v>
      </c>
      <c r="CK13" s="3">
        <v>9.07</v>
      </c>
      <c r="CL13" s="3">
        <v>1.2</v>
      </c>
      <c r="CM13" s="3" t="s">
        <v>119</v>
      </c>
      <c r="CN13" s="3" t="s">
        <v>113</v>
      </c>
      <c r="CO13" s="3" t="s">
        <v>118</v>
      </c>
      <c r="CP13" s="3">
        <v>10.3</v>
      </c>
      <c r="CQ13" s="3">
        <v>2.65</v>
      </c>
    </row>
    <row r="14" spans="1:95">
      <c r="A14" s="35" t="s">
        <v>169</v>
      </c>
      <c r="C14" s="1" t="s">
        <v>123</v>
      </c>
      <c r="E14" s="22"/>
      <c r="F14" s="23"/>
      <c r="G14" s="24"/>
      <c r="H14" s="23"/>
      <c r="I14" s="60">
        <f t="shared" si="4"/>
        <v>2.9332875403423508</v>
      </c>
      <c r="J14" s="61">
        <f t="shared" si="5"/>
        <v>1.4255434596088086</v>
      </c>
      <c r="K14" s="66">
        <f t="shared" si="0"/>
        <v>70.86486486486487</v>
      </c>
      <c r="L14" s="66">
        <f>BK14/BY14</f>
        <v>12.60576923076923</v>
      </c>
      <c r="M14" s="36"/>
      <c r="N14" s="26">
        <f t="shared" si="2"/>
        <v>40.832137034031753</v>
      </c>
      <c r="O14" s="26">
        <f t="shared" si="2"/>
        <v>8.1351783223415293</v>
      </c>
      <c r="P14" s="26">
        <f t="shared" si="2"/>
        <v>15.032892899876179</v>
      </c>
      <c r="Q14" s="26">
        <f t="shared" si="2"/>
        <v>10.18720153553139</v>
      </c>
      <c r="R14" s="26">
        <f t="shared" si="2"/>
        <v>13.124615475224491</v>
      </c>
      <c r="S14" s="26">
        <f t="shared" si="2"/>
        <v>3.3124029532709427</v>
      </c>
      <c r="T14" s="26">
        <f t="shared" si="2"/>
        <v>2.5936740105800782</v>
      </c>
      <c r="U14" s="26">
        <f t="shared" si="2"/>
        <v>5.480047778980639</v>
      </c>
      <c r="V14" s="26">
        <f t="shared" si="2"/>
        <v>1.0312197873390672</v>
      </c>
      <c r="W14" s="26">
        <f t="shared" si="2"/>
        <v>0.22291013584905087</v>
      </c>
      <c r="X14" s="37">
        <f t="shared" si="2"/>
        <v>4.7720066974897508E-2</v>
      </c>
      <c r="Y14" s="26">
        <f>SUM(N14:X14)</f>
        <v>100.00000000000001</v>
      </c>
      <c r="Z14" s="28">
        <f>100*(Q14/40.311)/((Q14/40.311)+(P14/71.846))</f>
        <v>54.705832902462561</v>
      </c>
      <c r="AA14" s="29"/>
      <c r="AB14" s="38">
        <v>1.03</v>
      </c>
      <c r="AC14" s="38">
        <v>1.03</v>
      </c>
      <c r="AD14" s="39">
        <v>41338</v>
      </c>
      <c r="AE14" s="38">
        <v>39.200000000000003</v>
      </c>
      <c r="AF14" s="38">
        <v>7.81</v>
      </c>
      <c r="AG14" s="26">
        <f t="shared" ref="AG14:AG16" si="6">AT14+0.9*AS14</f>
        <v>14.432</v>
      </c>
      <c r="AH14" s="38">
        <v>9.7799999999999994</v>
      </c>
      <c r="AI14" s="38">
        <v>12.6</v>
      </c>
      <c r="AJ14" s="38">
        <v>3.18</v>
      </c>
      <c r="AK14" s="38">
        <v>2.4900000000000002</v>
      </c>
      <c r="AL14" s="38">
        <v>5.2610000000000001</v>
      </c>
      <c r="AM14" s="38">
        <v>0.99</v>
      </c>
      <c r="AN14" s="38">
        <v>0.214</v>
      </c>
      <c r="AO14" s="3">
        <f t="shared" ref="AO14:AO16" si="7">AQ14*(74.7/58.7)</f>
        <v>4.5812606473594544E-2</v>
      </c>
      <c r="AP14" s="3">
        <f>SUM(AE14:AO14)</f>
        <v>96.002812606473583</v>
      </c>
      <c r="AQ14" s="3">
        <f t="shared" si="3"/>
        <v>3.5999999999999997E-2</v>
      </c>
      <c r="AR14" s="3" t="e">
        <f>#REF!/10000</f>
        <v>#REF!</v>
      </c>
      <c r="AS14" s="38">
        <v>6.48</v>
      </c>
      <c r="AT14" s="38">
        <v>8.6</v>
      </c>
      <c r="AU14" s="38">
        <v>0.98</v>
      </c>
      <c r="AV14" s="38">
        <v>0.02</v>
      </c>
      <c r="AW14" s="38">
        <v>98.54</v>
      </c>
      <c r="AX14" s="38">
        <v>97.58</v>
      </c>
      <c r="AY14" s="38">
        <v>360</v>
      </c>
      <c r="AZ14" s="38">
        <v>25</v>
      </c>
      <c r="BA14" s="38">
        <v>3</v>
      </c>
      <c r="BB14" s="38">
        <v>448</v>
      </c>
      <c r="BC14" s="38">
        <v>440</v>
      </c>
      <c r="BD14" s="38">
        <v>64</v>
      </c>
      <c r="BE14" s="38">
        <v>250</v>
      </c>
      <c r="BF14" s="38">
        <v>150</v>
      </c>
      <c r="BG14" s="38">
        <v>22</v>
      </c>
      <c r="BH14" s="38">
        <v>2.2999999999999998</v>
      </c>
      <c r="BI14" s="38" t="s">
        <v>113</v>
      </c>
      <c r="BJ14" s="38">
        <v>55</v>
      </c>
      <c r="BK14" s="38">
        <v>1311</v>
      </c>
      <c r="BL14" s="38">
        <v>31.6</v>
      </c>
      <c r="BM14" s="38">
        <v>475</v>
      </c>
      <c r="BN14" s="38">
        <v>108</v>
      </c>
      <c r="BO14" s="38">
        <v>3</v>
      </c>
      <c r="BP14" s="38">
        <v>5.3</v>
      </c>
      <c r="BQ14" s="38" t="s">
        <v>118</v>
      </c>
      <c r="BR14" s="38">
        <v>3</v>
      </c>
      <c r="BS14" s="38">
        <v>0.3</v>
      </c>
      <c r="BT14" s="38">
        <v>0.5</v>
      </c>
      <c r="BU14" s="38">
        <v>1012</v>
      </c>
      <c r="BV14" s="38">
        <v>101</v>
      </c>
      <c r="BW14" s="38">
        <v>207</v>
      </c>
      <c r="BX14" s="38">
        <v>26.3</v>
      </c>
      <c r="BY14" s="38">
        <v>104</v>
      </c>
      <c r="BZ14" s="38">
        <v>18.5</v>
      </c>
      <c r="CA14" s="38">
        <v>5.03</v>
      </c>
      <c r="CB14" s="38">
        <v>13.8</v>
      </c>
      <c r="CC14" s="38">
        <v>1.71</v>
      </c>
      <c r="CD14" s="38">
        <v>8.26</v>
      </c>
      <c r="CE14" s="38">
        <v>1.28</v>
      </c>
      <c r="CF14" s="38">
        <v>2.88</v>
      </c>
      <c r="CG14" s="38">
        <v>0.33700000000000002</v>
      </c>
      <c r="CH14" s="38">
        <v>1.88</v>
      </c>
      <c r="CI14" s="38">
        <v>0.27300000000000002</v>
      </c>
      <c r="CJ14" s="38">
        <v>11.5</v>
      </c>
      <c r="CK14" s="38">
        <v>7.48</v>
      </c>
      <c r="CL14" s="38">
        <v>1.7</v>
      </c>
      <c r="CM14" s="38">
        <v>0.22</v>
      </c>
      <c r="CN14" s="38">
        <v>10</v>
      </c>
      <c r="CO14" s="38" t="s">
        <v>118</v>
      </c>
      <c r="CP14" s="38">
        <v>7.37</v>
      </c>
      <c r="CQ14" s="38">
        <v>1.74</v>
      </c>
    </row>
    <row r="15" spans="1:95">
      <c r="A15" s="40" t="s">
        <v>124</v>
      </c>
      <c r="B15" s="40"/>
      <c r="C15" s="40" t="s">
        <v>125</v>
      </c>
      <c r="D15" s="40"/>
      <c r="E15" s="22"/>
      <c r="F15" s="23"/>
      <c r="G15" s="24"/>
      <c r="H15" s="23"/>
      <c r="I15" s="60">
        <f t="shared" si="4"/>
        <v>7.6045694046297871</v>
      </c>
      <c r="J15" s="61">
        <f t="shared" si="5"/>
        <v>45.967362509457104</v>
      </c>
      <c r="K15" s="66">
        <f t="shared" si="0"/>
        <v>102.61904761904762</v>
      </c>
      <c r="L15" s="66">
        <f t="shared" si="1"/>
        <v>26.280487804878049</v>
      </c>
      <c r="M15" s="36"/>
      <c r="N15" s="26">
        <f t="shared" si="2"/>
        <v>53.660628039926095</v>
      </c>
      <c r="O15" s="26">
        <f t="shared" si="2"/>
        <v>6.9614891236883389</v>
      </c>
      <c r="P15" s="26">
        <f t="shared" si="2"/>
        <v>9.0764752621461433</v>
      </c>
      <c r="Q15" s="26">
        <f t="shared" si="2"/>
        <v>3.5930266444843038</v>
      </c>
      <c r="R15" s="26">
        <f t="shared" si="2"/>
        <v>12.361236552472988</v>
      </c>
      <c r="S15" s="26">
        <f t="shared" si="2"/>
        <v>2.6641475971886459</v>
      </c>
      <c r="T15" s="26">
        <f t="shared" si="2"/>
        <v>5.9917802281599046</v>
      </c>
      <c r="U15" s="26">
        <f t="shared" si="2"/>
        <v>4.7832167204697296</v>
      </c>
      <c r="V15" s="26">
        <f t="shared" si="2"/>
        <v>0.66348503378261292</v>
      </c>
      <c r="W15" s="26">
        <f t="shared" si="2"/>
        <v>0.24191685077919886</v>
      </c>
      <c r="X15" s="27">
        <f t="shared" si="2"/>
        <v>2.5979469020343958E-3</v>
      </c>
      <c r="Y15" s="26">
        <f>SUM(N15:X15)</f>
        <v>99.999999999999986</v>
      </c>
      <c r="Z15" s="28">
        <f>100*(Q15/40.311)/((Q15/40.311)+(P15/71.846))</f>
        <v>41.36757641122027</v>
      </c>
      <c r="AA15" s="29"/>
      <c r="AB15" s="41">
        <v>1.06</v>
      </c>
      <c r="AC15" s="41">
        <v>1.05</v>
      </c>
      <c r="AD15" s="42">
        <v>40242</v>
      </c>
      <c r="AE15" s="41">
        <v>52.57</v>
      </c>
      <c r="AF15" s="41">
        <v>6.82</v>
      </c>
      <c r="AG15" s="26">
        <f t="shared" si="6"/>
        <v>8.8919999999999995</v>
      </c>
      <c r="AH15" s="41">
        <v>3.52</v>
      </c>
      <c r="AI15" s="41">
        <v>12.11</v>
      </c>
      <c r="AJ15" s="41">
        <v>2.61</v>
      </c>
      <c r="AK15" s="41">
        <v>5.87</v>
      </c>
      <c r="AL15" s="41">
        <v>4.6859999999999999</v>
      </c>
      <c r="AM15" s="41">
        <v>0.65</v>
      </c>
      <c r="AN15" s="41">
        <v>0.23699999999999999</v>
      </c>
      <c r="AO15" s="3">
        <f t="shared" si="7"/>
        <v>2.5451448040885861E-3</v>
      </c>
      <c r="AP15" s="3">
        <f>SUM(AE15:AO15)</f>
        <v>97.967545144804092</v>
      </c>
      <c r="AQ15" s="3">
        <f t="shared" si="3"/>
        <v>2E-3</v>
      </c>
      <c r="AR15" s="3" t="e">
        <f>#REF!/10000</f>
        <v>#REF!</v>
      </c>
      <c r="AS15" s="41">
        <v>6.08</v>
      </c>
      <c r="AT15" s="41">
        <v>3.42</v>
      </c>
      <c r="AU15" s="41">
        <v>0.28000000000000003</v>
      </c>
      <c r="AV15" s="41">
        <v>-0.1</v>
      </c>
      <c r="AW15" s="41">
        <v>99.24</v>
      </c>
      <c r="AX15" s="41">
        <v>98.86</v>
      </c>
      <c r="AY15" s="41">
        <v>20</v>
      </c>
      <c r="AZ15" s="41">
        <v>47</v>
      </c>
      <c r="BA15" s="41">
        <v>4</v>
      </c>
      <c r="BB15" s="41">
        <v>1142</v>
      </c>
      <c r="BC15" s="41" t="s">
        <v>117</v>
      </c>
      <c r="BD15" s="41">
        <v>23</v>
      </c>
      <c r="BE15" s="41">
        <v>160</v>
      </c>
      <c r="BF15" s="41">
        <v>80</v>
      </c>
      <c r="BG15" s="41">
        <v>14</v>
      </c>
      <c r="BH15" s="41">
        <v>2.2000000000000002</v>
      </c>
      <c r="BI15" s="41" t="s">
        <v>113</v>
      </c>
      <c r="BJ15" s="41">
        <v>76</v>
      </c>
      <c r="BK15" s="41">
        <v>431</v>
      </c>
      <c r="BL15" s="41">
        <v>36.6</v>
      </c>
      <c r="BM15" s="41">
        <v>1250</v>
      </c>
      <c r="BN15" s="41">
        <v>200</v>
      </c>
      <c r="BO15" s="41" t="s">
        <v>115</v>
      </c>
      <c r="BP15" s="41">
        <v>3.9</v>
      </c>
      <c r="BQ15" s="41" t="s">
        <v>118</v>
      </c>
      <c r="BR15" s="41">
        <v>11</v>
      </c>
      <c r="BS15" s="41" t="s">
        <v>114</v>
      </c>
      <c r="BT15" s="41">
        <v>0.2</v>
      </c>
      <c r="BU15" s="41">
        <v>357</v>
      </c>
      <c r="BV15" s="41">
        <v>21.1</v>
      </c>
      <c r="BW15" s="41">
        <v>36.9</v>
      </c>
      <c r="BX15" s="41">
        <v>4.6100000000000003</v>
      </c>
      <c r="BY15" s="41">
        <v>16.399999999999999</v>
      </c>
      <c r="BZ15" s="41">
        <v>4.2</v>
      </c>
      <c r="CA15" s="41">
        <v>1.45</v>
      </c>
      <c r="CB15" s="41">
        <v>5.25</v>
      </c>
      <c r="CC15" s="41">
        <v>1.1100000000000001</v>
      </c>
      <c r="CD15" s="41">
        <v>6.99</v>
      </c>
      <c r="CE15" s="41">
        <v>1.32</v>
      </c>
      <c r="CF15" s="41">
        <v>3.65</v>
      </c>
      <c r="CG15" s="41">
        <v>0.54100000000000004</v>
      </c>
      <c r="CH15" s="41">
        <v>3.64</v>
      </c>
      <c r="CI15" s="41">
        <v>0.63200000000000001</v>
      </c>
      <c r="CJ15" s="41">
        <v>40.200000000000003</v>
      </c>
      <c r="CK15" s="41">
        <v>3.91</v>
      </c>
      <c r="CL15" s="41" t="s">
        <v>112</v>
      </c>
      <c r="CM15" s="41" t="s">
        <v>119</v>
      </c>
      <c r="CN15" s="41" t="s">
        <v>113</v>
      </c>
      <c r="CO15" s="41" t="s">
        <v>118</v>
      </c>
      <c r="CP15" s="41">
        <v>1.04</v>
      </c>
      <c r="CQ15" s="41">
        <v>0.82</v>
      </c>
    </row>
    <row r="16" spans="1:95">
      <c r="A16" s="31" t="s">
        <v>170</v>
      </c>
      <c r="B16" s="31"/>
      <c r="C16" s="10" t="s">
        <v>171</v>
      </c>
      <c r="D16" s="10"/>
      <c r="E16" s="22"/>
      <c r="F16" s="23"/>
      <c r="G16" s="24"/>
      <c r="H16" s="23"/>
      <c r="I16" s="60">
        <f t="shared" si="4"/>
        <v>1.2989485389544371</v>
      </c>
      <c r="J16" s="61">
        <f t="shared" si="5"/>
        <v>0.66526127128911494</v>
      </c>
      <c r="K16" s="66">
        <f t="shared" ref="K16" si="8">BK16/BZ16</f>
        <v>43.712574850299404</v>
      </c>
      <c r="L16" s="66">
        <f t="shared" ref="L16" si="9">BK16/BY16</f>
        <v>9.6052631578947381</v>
      </c>
      <c r="M16" s="32"/>
      <c r="N16" s="26">
        <f t="shared" ref="N16:S16" si="10">100*AE16/$AP16</f>
        <v>40.573411648951065</v>
      </c>
      <c r="O16" s="26">
        <f t="shared" si="10"/>
        <v>1.62204154648412</v>
      </c>
      <c r="P16" s="26">
        <f t="shared" si="10"/>
        <v>12.017649885433725</v>
      </c>
      <c r="Q16" s="26">
        <f t="shared" si="10"/>
        <v>41.300533721512906</v>
      </c>
      <c r="R16" s="26">
        <f t="shared" si="10"/>
        <v>2.3267906321979099</v>
      </c>
      <c r="S16" s="26">
        <f t="shared" si="10"/>
        <v>0.10067844081625572</v>
      </c>
      <c r="T16" s="26"/>
      <c r="U16" s="26">
        <f>100*AL16/$AP16</f>
        <v>1.4251592622212199</v>
      </c>
      <c r="V16" s="26">
        <f>100*AM16/$AP16</f>
        <v>0.19017038820848303</v>
      </c>
      <c r="W16" s="26">
        <f>100*AN16/$AP16</f>
        <v>0.19017038820848303</v>
      </c>
      <c r="X16" s="27">
        <f>100*AO16/$AP16</f>
        <v>0.25339408596581975</v>
      </c>
      <c r="Y16" s="26">
        <f>SUM(N16:X16)</f>
        <v>100</v>
      </c>
      <c r="Z16" s="28">
        <f>100*(Q16/40.311)/((Q16/40.311)+(P16/71.846))</f>
        <v>85.965163578635284</v>
      </c>
      <c r="AA16" s="29"/>
      <c r="AB16" s="3">
        <v>1.07</v>
      </c>
      <c r="AC16" s="3">
        <v>1.07</v>
      </c>
      <c r="AD16" s="33">
        <v>39842</v>
      </c>
      <c r="AE16" s="3">
        <v>36.270000000000003</v>
      </c>
      <c r="AF16" s="3">
        <v>1.45</v>
      </c>
      <c r="AG16" s="26">
        <f t="shared" si="6"/>
        <v>10.742999999999999</v>
      </c>
      <c r="AH16" s="3">
        <v>36.92</v>
      </c>
      <c r="AI16" s="3">
        <v>2.08</v>
      </c>
      <c r="AJ16" s="3">
        <v>0.09</v>
      </c>
      <c r="AK16" s="3"/>
      <c r="AL16" s="3">
        <v>1.274</v>
      </c>
      <c r="AM16" s="3">
        <v>0.17</v>
      </c>
      <c r="AN16" s="3">
        <v>0.17</v>
      </c>
      <c r="AO16" s="3">
        <f t="shared" si="7"/>
        <v>0.22651788756388413</v>
      </c>
      <c r="AP16" s="3">
        <f>SUM(AE16:AO16)</f>
        <v>89.393517887563902</v>
      </c>
      <c r="AQ16" s="3">
        <f t="shared" ref="AQ16" si="11">AY16/10000</f>
        <v>0.17799999999999999</v>
      </c>
      <c r="AR16" s="3" t="e">
        <f>#REF!/10000</f>
        <v>#REF!</v>
      </c>
      <c r="AS16" s="3">
        <v>6.47</v>
      </c>
      <c r="AT16" s="3">
        <v>4.92</v>
      </c>
      <c r="AU16" s="3">
        <v>9</v>
      </c>
      <c r="AV16" s="3">
        <v>8.4499999999999993</v>
      </c>
      <c r="AW16" s="3">
        <v>99.36</v>
      </c>
      <c r="AX16" s="3">
        <v>98.81</v>
      </c>
      <c r="AY16" s="3">
        <v>1780</v>
      </c>
      <c r="AZ16" s="3">
        <v>9</v>
      </c>
      <c r="BA16" s="3">
        <v>1</v>
      </c>
      <c r="BB16" s="3">
        <v>91</v>
      </c>
      <c r="BC16" s="3">
        <v>1910</v>
      </c>
      <c r="BD16" s="3">
        <v>122</v>
      </c>
      <c r="BE16" s="3">
        <v>60</v>
      </c>
      <c r="BF16" s="3">
        <v>100</v>
      </c>
      <c r="BG16" s="3">
        <v>4</v>
      </c>
      <c r="BH16" s="3">
        <v>1.2</v>
      </c>
      <c r="BI16" s="3" t="s">
        <v>113</v>
      </c>
      <c r="BJ16" s="3" t="s">
        <v>116</v>
      </c>
      <c r="BK16" s="3">
        <v>146</v>
      </c>
      <c r="BL16" s="3">
        <v>6.3</v>
      </c>
      <c r="BM16" s="3">
        <v>93</v>
      </c>
      <c r="BN16" s="3">
        <v>20.399999999999999</v>
      </c>
      <c r="BO16" s="3" t="s">
        <v>115</v>
      </c>
      <c r="BP16" s="3" t="s">
        <v>112</v>
      </c>
      <c r="BQ16" s="3" t="s">
        <v>118</v>
      </c>
      <c r="BR16" s="3" t="s">
        <v>116</v>
      </c>
      <c r="BS16" s="3">
        <v>1.5</v>
      </c>
      <c r="BT16" s="3" t="s">
        <v>118</v>
      </c>
      <c r="BU16" s="3">
        <v>39</v>
      </c>
      <c r="BV16" s="3">
        <v>17.8</v>
      </c>
      <c r="BW16" s="3">
        <v>36.9</v>
      </c>
      <c r="BX16" s="3">
        <v>4.21</v>
      </c>
      <c r="BY16" s="3">
        <v>15.2</v>
      </c>
      <c r="BZ16" s="3">
        <v>3.34</v>
      </c>
      <c r="CA16" s="3">
        <v>0.98899999999999999</v>
      </c>
      <c r="CB16" s="3">
        <v>2.38</v>
      </c>
      <c r="CC16" s="3">
        <v>0.28999999999999998</v>
      </c>
      <c r="CD16" s="3">
        <v>1.44</v>
      </c>
      <c r="CE16" s="3">
        <v>0.24</v>
      </c>
      <c r="CF16" s="3">
        <v>0.6</v>
      </c>
      <c r="CG16" s="3">
        <v>7.2999999999999995E-2</v>
      </c>
      <c r="CH16" s="3">
        <v>0.39</v>
      </c>
      <c r="CI16" s="3">
        <v>4.8000000000000001E-2</v>
      </c>
      <c r="CJ16" s="3">
        <v>2.5</v>
      </c>
      <c r="CK16" s="3">
        <v>1.37</v>
      </c>
      <c r="CL16" s="3">
        <v>0.9</v>
      </c>
      <c r="CM16" s="3" t="s">
        <v>119</v>
      </c>
      <c r="CN16" s="3" t="s">
        <v>113</v>
      </c>
      <c r="CO16" s="3" t="s">
        <v>118</v>
      </c>
      <c r="CP16" s="3">
        <v>1.59</v>
      </c>
      <c r="CQ16" s="3">
        <v>0.37</v>
      </c>
    </row>
    <row r="17" spans="1:95">
      <c r="E17" s="60"/>
      <c r="H17" s="61"/>
      <c r="I17" s="61"/>
      <c r="X17" s="27"/>
    </row>
    <row r="18" spans="1:95">
      <c r="A18" s="31"/>
      <c r="B18" s="31"/>
      <c r="C18" s="10"/>
      <c r="D18" s="10"/>
      <c r="E18" s="37"/>
      <c r="F18" s="3"/>
      <c r="G18" s="33"/>
      <c r="H18" s="24"/>
      <c r="I18" s="24"/>
      <c r="J18" s="33"/>
      <c r="K18" s="33"/>
      <c r="L18" s="33"/>
      <c r="M18" s="32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4"/>
      <c r="Y18" s="43"/>
      <c r="Z18" s="43"/>
      <c r="AA18" s="32"/>
      <c r="AB18" s="3"/>
      <c r="AC18" s="3"/>
      <c r="AD18" s="33"/>
      <c r="AE18" s="3"/>
      <c r="AF18" s="3"/>
      <c r="AG18" s="26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</row>
    <row r="19" spans="1:95" s="34" customFormat="1">
      <c r="A19" s="45" t="s">
        <v>126</v>
      </c>
      <c r="B19" s="45"/>
      <c r="C19" s="40"/>
      <c r="D19" s="40"/>
      <c r="E19" s="46"/>
      <c r="F19" s="41"/>
      <c r="G19" s="42"/>
      <c r="H19" s="62"/>
      <c r="I19" s="73"/>
      <c r="J19" s="74"/>
      <c r="K19" s="42"/>
      <c r="L19" s="42"/>
      <c r="M19" s="36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8"/>
      <c r="Y19" s="47"/>
      <c r="Z19" s="47"/>
      <c r="AA19" s="36"/>
      <c r="AB19" s="41"/>
      <c r="AC19" s="41"/>
      <c r="AD19" s="42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</row>
    <row r="20" spans="1:95" s="34" customFormat="1">
      <c r="A20" s="40" t="s">
        <v>127</v>
      </c>
      <c r="B20" s="40"/>
      <c r="C20" s="40" t="s">
        <v>128</v>
      </c>
      <c r="D20" s="40"/>
      <c r="E20" s="22"/>
      <c r="F20" s="23"/>
      <c r="G20" s="24"/>
      <c r="H20" s="23"/>
      <c r="I20" s="60">
        <f t="shared" ref="I20" si="12">IF(K20&gt;0,0.35*EXP(0.03*K20),0)</f>
        <v>1149.6439658060433</v>
      </c>
      <c r="J20" s="61">
        <f t="shared" ref="J20" si="13">IF(L20&gt;0,0.058*EXP(0.254*L20),0)</f>
        <v>425.16701833216808</v>
      </c>
      <c r="K20" s="66">
        <f t="shared" ref="K20:K22" si="14">BK20/BZ20</f>
        <v>269.9009900990099</v>
      </c>
      <c r="L20" s="66">
        <f t="shared" ref="L20" si="15">BK20/BY20</f>
        <v>35.038560411311053</v>
      </c>
      <c r="M20" s="36"/>
      <c r="N20" s="26">
        <f t="shared" ref="N20:X22" si="16">100*AE20/$AP20</f>
        <v>40.725952417732536</v>
      </c>
      <c r="O20" s="26">
        <f t="shared" si="16"/>
        <v>11.728619257732472</v>
      </c>
      <c r="P20" s="26">
        <f t="shared" si="16"/>
        <v>11.700179346826234</v>
      </c>
      <c r="Q20" s="26">
        <f t="shared" si="16"/>
        <v>8.6684848442212843</v>
      </c>
      <c r="R20" s="26">
        <f t="shared" si="16"/>
        <v>15.039024887218552</v>
      </c>
      <c r="S20" s="26">
        <f t="shared" si="16"/>
        <v>3.3786614156610515</v>
      </c>
      <c r="T20" s="26">
        <f t="shared" si="16"/>
        <v>4.0043394555982834</v>
      </c>
      <c r="U20" s="26">
        <f t="shared" si="16"/>
        <v>3.2819657185798432</v>
      </c>
      <c r="V20" s="26">
        <f t="shared" si="16"/>
        <v>1.2627320442369587</v>
      </c>
      <c r="W20" s="26">
        <f t="shared" si="16"/>
        <v>0.20135456921616368</v>
      </c>
      <c r="X20" s="27">
        <f t="shared" si="16"/>
        <v>8.6860429766104155E-3</v>
      </c>
      <c r="Y20" s="26">
        <f>SUM(N20:X20)</f>
        <v>99.999999999999986</v>
      </c>
      <c r="Z20" s="28">
        <f>100*(Q20/40.311)/((Q20/40.311)+(P20/71.846))</f>
        <v>56.905347538545882</v>
      </c>
      <c r="AA20" s="29"/>
      <c r="AB20" s="41">
        <v>1.05</v>
      </c>
      <c r="AC20" s="41">
        <v>1.0900000000000001</v>
      </c>
      <c r="AD20" s="42">
        <v>40242</v>
      </c>
      <c r="AE20" s="41">
        <v>35.799999999999997</v>
      </c>
      <c r="AF20" s="41">
        <v>10.31</v>
      </c>
      <c r="AG20" s="26">
        <f t="shared" ref="AG20:AG22" si="17">AT20+0.9*AS20</f>
        <v>10.285</v>
      </c>
      <c r="AH20" s="41">
        <v>7.62</v>
      </c>
      <c r="AI20" s="41">
        <v>13.22</v>
      </c>
      <c r="AJ20" s="41">
        <v>2.97</v>
      </c>
      <c r="AK20" s="41">
        <v>3.52</v>
      </c>
      <c r="AL20" s="41">
        <v>2.8849999999999998</v>
      </c>
      <c r="AM20" s="41">
        <v>1.1100000000000001</v>
      </c>
      <c r="AN20" s="41">
        <v>0.17699999999999999</v>
      </c>
      <c r="AO20" s="3">
        <f t="shared" ref="AO20:AO22" si="18">AQ20*(74.7/58.7)</f>
        <v>7.635434412265758E-3</v>
      </c>
      <c r="AP20" s="3">
        <f>SUM(AE20:AO20)</f>
        <v>87.90463543441227</v>
      </c>
      <c r="AQ20" s="3">
        <f t="shared" ref="AQ20:AQ22" si="19">AY20/10000</f>
        <v>6.0000000000000001E-3</v>
      </c>
      <c r="AR20" s="3" t="e">
        <f>#REF!/10000</f>
        <v>#REF!</v>
      </c>
      <c r="AS20" s="41">
        <v>7.25</v>
      </c>
      <c r="AT20" s="41">
        <v>3.76</v>
      </c>
      <c r="AU20" s="41">
        <v>10.68</v>
      </c>
      <c r="AV20" s="41">
        <v>10.26</v>
      </c>
      <c r="AW20" s="41">
        <v>99.71</v>
      </c>
      <c r="AX20" s="41">
        <v>99.29</v>
      </c>
      <c r="AY20" s="41">
        <v>60</v>
      </c>
      <c r="AZ20" s="41">
        <v>23</v>
      </c>
      <c r="BA20" s="41">
        <v>8</v>
      </c>
      <c r="BB20" s="41">
        <v>200</v>
      </c>
      <c r="BC20" s="41">
        <v>50</v>
      </c>
      <c r="BD20" s="41">
        <v>38</v>
      </c>
      <c r="BE20" s="41">
        <v>290</v>
      </c>
      <c r="BF20" s="41">
        <v>120</v>
      </c>
      <c r="BG20" s="41">
        <v>14</v>
      </c>
      <c r="BH20" s="41">
        <v>1.5</v>
      </c>
      <c r="BI20" s="41" t="s">
        <v>113</v>
      </c>
      <c r="BJ20" s="41">
        <v>106</v>
      </c>
      <c r="BK20" s="41">
        <v>2726</v>
      </c>
      <c r="BL20" s="41">
        <v>21.5</v>
      </c>
      <c r="BM20" s="41">
        <v>403</v>
      </c>
      <c r="BN20" s="41">
        <v>228</v>
      </c>
      <c r="BO20" s="41" t="s">
        <v>115</v>
      </c>
      <c r="BP20" s="41">
        <v>1.4</v>
      </c>
      <c r="BQ20" s="41" t="s">
        <v>118</v>
      </c>
      <c r="BR20" s="41">
        <v>3</v>
      </c>
      <c r="BS20" s="41" t="s">
        <v>114</v>
      </c>
      <c r="BT20" s="41">
        <v>6.8</v>
      </c>
      <c r="BU20" s="41">
        <v>2750</v>
      </c>
      <c r="BV20" s="41">
        <v>156</v>
      </c>
      <c r="BW20" s="41">
        <v>240</v>
      </c>
      <c r="BX20" s="41">
        <v>25.3</v>
      </c>
      <c r="BY20" s="41">
        <v>77.8</v>
      </c>
      <c r="BZ20" s="41">
        <v>10.1</v>
      </c>
      <c r="CA20" s="41">
        <v>2.85</v>
      </c>
      <c r="CB20" s="41">
        <v>6.9</v>
      </c>
      <c r="CC20" s="41">
        <v>0.91</v>
      </c>
      <c r="CD20" s="41">
        <v>4.4400000000000004</v>
      </c>
      <c r="CE20" s="41">
        <v>0.78</v>
      </c>
      <c r="CF20" s="41">
        <v>2.0699999999999998</v>
      </c>
      <c r="CG20" s="41">
        <v>0.27200000000000002</v>
      </c>
      <c r="CH20" s="41">
        <v>1.61</v>
      </c>
      <c r="CI20" s="41">
        <v>0.23599999999999999</v>
      </c>
      <c r="CJ20" s="41">
        <v>9.1</v>
      </c>
      <c r="CK20" s="41">
        <v>8.34</v>
      </c>
      <c r="CL20" s="41" t="s">
        <v>112</v>
      </c>
      <c r="CM20" s="41">
        <v>0.06</v>
      </c>
      <c r="CN20" s="41">
        <v>19</v>
      </c>
      <c r="CO20" s="41" t="s">
        <v>118</v>
      </c>
      <c r="CP20" s="41">
        <v>13.9</v>
      </c>
      <c r="CQ20" s="41">
        <v>4.54</v>
      </c>
    </row>
    <row r="21" spans="1:95" s="34" customFormat="1">
      <c r="A21" s="40" t="s">
        <v>129</v>
      </c>
      <c r="B21" s="40"/>
      <c r="C21" s="40" t="s">
        <v>128</v>
      </c>
      <c r="D21" s="40"/>
      <c r="E21" s="22"/>
      <c r="F21" s="23"/>
      <c r="G21" s="24"/>
      <c r="H21" s="23"/>
      <c r="I21" s="60">
        <f t="shared" ref="I21:I22" si="20">IF(K21&gt;0,0.35*EXP(0.03*K21),0)</f>
        <v>134.94872029807598</v>
      </c>
      <c r="J21" s="61">
        <f t="shared" ref="J21:J22" si="21">IF(L21&gt;0,0.058*EXP(0.254*L21),0)</f>
        <v>49.420459542931134</v>
      </c>
      <c r="K21" s="66">
        <f t="shared" si="14"/>
        <v>198.49056603773585</v>
      </c>
      <c r="L21" s="66">
        <f>BK21/BY21</f>
        <v>26.565656565656564</v>
      </c>
      <c r="M21" s="36"/>
      <c r="N21" s="26">
        <f t="shared" si="16"/>
        <v>42.950510527632531</v>
      </c>
      <c r="O21" s="26">
        <f t="shared" si="16"/>
        <v>10.211788864429773</v>
      </c>
      <c r="P21" s="26">
        <f t="shared" si="16"/>
        <v>10.978461787413222</v>
      </c>
      <c r="Q21" s="26">
        <f t="shared" si="16"/>
        <v>7.5089775995909953</v>
      </c>
      <c r="R21" s="26">
        <f t="shared" si="16"/>
        <v>14.923304221035886</v>
      </c>
      <c r="S21" s="26">
        <f t="shared" si="16"/>
        <v>6.4467832892847063</v>
      </c>
      <c r="T21" s="26">
        <f t="shared" si="16"/>
        <v>2.7764286922857462</v>
      </c>
      <c r="U21" s="26">
        <f t="shared" si="16"/>
        <v>3.1276889889612915</v>
      </c>
      <c r="V21" s="26">
        <f t="shared" si="16"/>
        <v>0.87289235401407927</v>
      </c>
      <c r="W21" s="26">
        <f t="shared" si="16"/>
        <v>0.19245698889708016</v>
      </c>
      <c r="X21" s="27">
        <f t="shared" si="16"/>
        <v>1.0706686454687173E-2</v>
      </c>
      <c r="Y21" s="26">
        <f>SUM(N21:X21)</f>
        <v>100</v>
      </c>
      <c r="Z21" s="28">
        <f>100*(Q21/40.311)/((Q21/40.311)+(P21/71.846))</f>
        <v>54.935489252902613</v>
      </c>
      <c r="AA21" s="29"/>
      <c r="AB21" s="41">
        <v>1.05</v>
      </c>
      <c r="AC21" s="41">
        <v>1.1000000000000001</v>
      </c>
      <c r="AD21" s="42">
        <v>40242</v>
      </c>
      <c r="AE21" s="41">
        <v>40.840000000000003</v>
      </c>
      <c r="AF21" s="41">
        <v>9.7100000000000009</v>
      </c>
      <c r="AG21" s="26">
        <f t="shared" si="17"/>
        <v>10.439</v>
      </c>
      <c r="AH21" s="41">
        <v>7.14</v>
      </c>
      <c r="AI21" s="41">
        <v>14.19</v>
      </c>
      <c r="AJ21" s="41">
        <v>6.13</v>
      </c>
      <c r="AK21" s="41">
        <v>2.64</v>
      </c>
      <c r="AL21" s="41">
        <v>2.9740000000000002</v>
      </c>
      <c r="AM21" s="41">
        <v>0.83</v>
      </c>
      <c r="AN21" s="41">
        <v>0.183</v>
      </c>
      <c r="AO21" s="3">
        <f t="shared" si="18"/>
        <v>1.0180579216354345E-2</v>
      </c>
      <c r="AP21" s="3">
        <f>SUM(AE21:AO21)</f>
        <v>95.086180579216361</v>
      </c>
      <c r="AQ21" s="3">
        <f t="shared" si="19"/>
        <v>8.0000000000000002E-3</v>
      </c>
      <c r="AR21" s="3" t="e">
        <f>#REF!/10000</f>
        <v>#REF!</v>
      </c>
      <c r="AS21" s="41">
        <v>6.41</v>
      </c>
      <c r="AT21" s="41">
        <v>4.67</v>
      </c>
      <c r="AU21" s="41">
        <v>4.5999999999999996</v>
      </c>
      <c r="AV21" s="41">
        <v>4.08</v>
      </c>
      <c r="AW21" s="41">
        <v>100.9</v>
      </c>
      <c r="AX21" s="41">
        <v>100.3</v>
      </c>
      <c r="AY21" s="41">
        <v>80</v>
      </c>
      <c r="AZ21" s="41">
        <v>19</v>
      </c>
      <c r="BA21" s="41">
        <v>7</v>
      </c>
      <c r="BB21" s="41">
        <v>208</v>
      </c>
      <c r="BC21" s="41">
        <v>80</v>
      </c>
      <c r="BD21" s="41">
        <v>39</v>
      </c>
      <c r="BE21" s="41">
        <v>300</v>
      </c>
      <c r="BF21" s="41">
        <v>100</v>
      </c>
      <c r="BG21" s="41">
        <v>12</v>
      </c>
      <c r="BH21" s="41">
        <v>1.5</v>
      </c>
      <c r="BI21" s="41" t="s">
        <v>113</v>
      </c>
      <c r="BJ21" s="41">
        <v>91</v>
      </c>
      <c r="BK21" s="41">
        <v>2104</v>
      </c>
      <c r="BL21" s="41">
        <v>19.100000000000001</v>
      </c>
      <c r="BM21" s="41">
        <v>340</v>
      </c>
      <c r="BN21" s="41">
        <v>235</v>
      </c>
      <c r="BO21" s="41" t="s">
        <v>115</v>
      </c>
      <c r="BP21" s="41">
        <v>1.1000000000000001</v>
      </c>
      <c r="BQ21" s="41" t="s">
        <v>118</v>
      </c>
      <c r="BR21" s="41">
        <v>2</v>
      </c>
      <c r="BS21" s="41" t="s">
        <v>114</v>
      </c>
      <c r="BT21" s="41">
        <v>0.9</v>
      </c>
      <c r="BU21" s="41">
        <v>1281</v>
      </c>
      <c r="BV21" s="41">
        <v>161</v>
      </c>
      <c r="BW21" s="41">
        <v>247</v>
      </c>
      <c r="BX21" s="41">
        <v>26</v>
      </c>
      <c r="BY21" s="41">
        <v>79.2</v>
      </c>
      <c r="BZ21" s="41">
        <v>10.6</v>
      </c>
      <c r="CA21" s="41">
        <v>2.72</v>
      </c>
      <c r="CB21" s="41">
        <v>7.1</v>
      </c>
      <c r="CC21" s="41">
        <v>0.9</v>
      </c>
      <c r="CD21" s="41">
        <v>4.22</v>
      </c>
      <c r="CE21" s="41">
        <v>0.72</v>
      </c>
      <c r="CF21" s="41">
        <v>1.78</v>
      </c>
      <c r="CG21" s="41">
        <v>0.23400000000000001</v>
      </c>
      <c r="CH21" s="41">
        <v>1.42</v>
      </c>
      <c r="CI21" s="41">
        <v>0.218</v>
      </c>
      <c r="CJ21" s="41">
        <v>7.5</v>
      </c>
      <c r="CK21" s="41">
        <v>8.92</v>
      </c>
      <c r="CL21" s="41" t="s">
        <v>112</v>
      </c>
      <c r="CM21" s="41" t="s">
        <v>119</v>
      </c>
      <c r="CN21" s="41">
        <v>18</v>
      </c>
      <c r="CO21" s="41" t="s">
        <v>118</v>
      </c>
      <c r="CP21" s="41">
        <v>14.3</v>
      </c>
      <c r="CQ21" s="41">
        <v>4.3899999999999997</v>
      </c>
    </row>
    <row r="22" spans="1:95" s="34" customFormat="1">
      <c r="A22" s="40" t="s">
        <v>130</v>
      </c>
      <c r="B22" s="40"/>
      <c r="C22" s="40" t="s">
        <v>128</v>
      </c>
      <c r="D22" s="40"/>
      <c r="E22" s="22"/>
      <c r="F22" s="23"/>
      <c r="G22" s="24"/>
      <c r="H22" s="23"/>
      <c r="I22" s="60">
        <f t="shared" si="20"/>
        <v>99.810395182861484</v>
      </c>
      <c r="J22" s="61">
        <f t="shared" si="21"/>
        <v>65.57941783759216</v>
      </c>
      <c r="K22" s="66">
        <f t="shared" si="14"/>
        <v>188.43648208469057</v>
      </c>
      <c r="L22" s="66">
        <f t="shared" ref="L22" si="22">BK22/BY22</f>
        <v>27.679425837320576</v>
      </c>
      <c r="M22" s="36"/>
      <c r="N22" s="26">
        <f t="shared" si="16"/>
        <v>46.424100907602501</v>
      </c>
      <c r="O22" s="26">
        <f t="shared" si="16"/>
        <v>15.625562601364624</v>
      </c>
      <c r="P22" s="26">
        <f t="shared" si="16"/>
        <v>10.793066014077997</v>
      </c>
      <c r="Q22" s="26">
        <f t="shared" si="16"/>
        <v>9.889023688336481</v>
      </c>
      <c r="R22" s="26">
        <f t="shared" si="16"/>
        <v>5.52156013719474</v>
      </c>
      <c r="S22" s="26">
        <f t="shared" si="16"/>
        <v>5.7931122750895634</v>
      </c>
      <c r="T22" s="26">
        <f t="shared" si="16"/>
        <v>2.9418148271939191</v>
      </c>
      <c r="U22" s="26">
        <f t="shared" si="16"/>
        <v>1.8725782842330523</v>
      </c>
      <c r="V22" s="26">
        <f t="shared" si="16"/>
        <v>0.92780313780731294</v>
      </c>
      <c r="W22" s="26">
        <f t="shared" si="16"/>
        <v>0.20705850514480276</v>
      </c>
      <c r="X22" s="27">
        <f t="shared" si="16"/>
        <v>4.3196219550134798E-3</v>
      </c>
      <c r="Y22" s="26">
        <f>SUM(N22:X22)</f>
        <v>100.00000000000003</v>
      </c>
      <c r="Z22" s="28">
        <f>100*(Q22/40.311)/((Q22/40.311)+(P22/71.846))</f>
        <v>62.020586006585901</v>
      </c>
      <c r="AA22" s="29"/>
      <c r="AB22" s="41">
        <v>1.04</v>
      </c>
      <c r="AC22" s="41">
        <v>1.04</v>
      </c>
      <c r="AD22" s="42">
        <v>40242</v>
      </c>
      <c r="AE22" s="41">
        <v>41.03</v>
      </c>
      <c r="AF22" s="41">
        <v>13.81</v>
      </c>
      <c r="AG22" s="26">
        <f t="shared" si="17"/>
        <v>9.5389999999999997</v>
      </c>
      <c r="AH22" s="41">
        <v>8.74</v>
      </c>
      <c r="AI22" s="41">
        <v>4.88</v>
      </c>
      <c r="AJ22" s="41">
        <v>5.12</v>
      </c>
      <c r="AK22" s="41">
        <v>2.6</v>
      </c>
      <c r="AL22" s="41">
        <v>1.655</v>
      </c>
      <c r="AM22" s="41">
        <v>0.82</v>
      </c>
      <c r="AN22" s="41">
        <v>0.183</v>
      </c>
      <c r="AO22" s="3">
        <f t="shared" si="18"/>
        <v>3.817717206132879E-3</v>
      </c>
      <c r="AP22" s="3">
        <f>SUM(AE22:AO22)</f>
        <v>88.380817717206128</v>
      </c>
      <c r="AQ22" s="3">
        <f t="shared" si="19"/>
        <v>3.0000000000000001E-3</v>
      </c>
      <c r="AR22" s="3" t="e">
        <f>#REF!/10000</f>
        <v>#REF!</v>
      </c>
      <c r="AS22" s="41">
        <v>4.3099999999999996</v>
      </c>
      <c r="AT22" s="41">
        <v>5.66</v>
      </c>
      <c r="AU22" s="41">
        <v>8.85</v>
      </c>
      <c r="AV22" s="41">
        <v>8.2200000000000006</v>
      </c>
      <c r="AW22" s="41">
        <v>98.29</v>
      </c>
      <c r="AX22" s="41">
        <v>97.66</v>
      </c>
      <c r="AY22" s="41">
        <v>30</v>
      </c>
      <c r="AZ22" s="41">
        <v>18</v>
      </c>
      <c r="BA22" s="41">
        <v>6</v>
      </c>
      <c r="BB22" s="41">
        <v>218</v>
      </c>
      <c r="BC22" s="41">
        <v>40</v>
      </c>
      <c r="BD22" s="41">
        <v>38</v>
      </c>
      <c r="BE22" s="41">
        <v>170</v>
      </c>
      <c r="BF22" s="41">
        <v>90</v>
      </c>
      <c r="BG22" s="41">
        <v>15</v>
      </c>
      <c r="BH22" s="41">
        <v>1.5</v>
      </c>
      <c r="BI22" s="41" t="s">
        <v>113</v>
      </c>
      <c r="BJ22" s="41">
        <v>65</v>
      </c>
      <c r="BK22" s="41">
        <v>1157</v>
      </c>
      <c r="BL22" s="41">
        <v>13.5</v>
      </c>
      <c r="BM22" s="41">
        <v>181</v>
      </c>
      <c r="BN22" s="41">
        <v>124</v>
      </c>
      <c r="BO22" s="41" t="s">
        <v>115</v>
      </c>
      <c r="BP22" s="41">
        <v>0.7</v>
      </c>
      <c r="BQ22" s="41" t="s">
        <v>118</v>
      </c>
      <c r="BR22" s="41">
        <v>1</v>
      </c>
      <c r="BS22" s="41" t="s">
        <v>114</v>
      </c>
      <c r="BT22" s="41">
        <v>2.7</v>
      </c>
      <c r="BU22" s="41">
        <v>1127</v>
      </c>
      <c r="BV22" s="41">
        <v>72.8</v>
      </c>
      <c r="BW22" s="41">
        <v>120</v>
      </c>
      <c r="BX22" s="41">
        <v>13.1</v>
      </c>
      <c r="BY22" s="41">
        <v>41.8</v>
      </c>
      <c r="BZ22" s="41">
        <v>6.14</v>
      </c>
      <c r="CA22" s="41">
        <v>1.78</v>
      </c>
      <c r="CB22" s="41">
        <v>4.33</v>
      </c>
      <c r="CC22" s="41">
        <v>0.59</v>
      </c>
      <c r="CD22" s="41">
        <v>2.88</v>
      </c>
      <c r="CE22" s="41">
        <v>0.51</v>
      </c>
      <c r="CF22" s="41">
        <v>1.38</v>
      </c>
      <c r="CG22" s="41">
        <v>0.189</v>
      </c>
      <c r="CH22" s="41">
        <v>1.17</v>
      </c>
      <c r="CI22" s="41">
        <v>0.182</v>
      </c>
      <c r="CJ22" s="41">
        <v>4.0999999999999996</v>
      </c>
      <c r="CK22" s="41">
        <v>5.83</v>
      </c>
      <c r="CL22" s="41" t="s">
        <v>112</v>
      </c>
      <c r="CM22" s="41" t="s">
        <v>119</v>
      </c>
      <c r="CN22" s="41">
        <v>13</v>
      </c>
      <c r="CO22" s="41" t="s">
        <v>118</v>
      </c>
      <c r="CP22" s="41">
        <v>6.77</v>
      </c>
      <c r="CQ22" s="41">
        <v>1.64</v>
      </c>
    </row>
    <row r="23" spans="1:95">
      <c r="A23" s="31"/>
      <c r="B23" s="31"/>
      <c r="C23" s="10"/>
      <c r="D23" s="10"/>
      <c r="E23" s="37"/>
      <c r="F23" s="3"/>
      <c r="G23" s="33"/>
      <c r="H23" s="24"/>
      <c r="I23" s="24"/>
      <c r="J23" s="33"/>
      <c r="K23" s="33"/>
      <c r="L23" s="33"/>
      <c r="M23" s="32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32"/>
      <c r="AB23" s="3"/>
      <c r="AC23" s="3"/>
      <c r="AD23" s="33"/>
      <c r="AE23" s="3"/>
      <c r="AF23" s="3"/>
      <c r="AG23" s="26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</row>
    <row r="24" spans="1:95">
      <c r="A24" s="31"/>
      <c r="B24" s="31"/>
      <c r="C24" s="10"/>
      <c r="D24" s="10"/>
      <c r="E24" s="37"/>
      <c r="F24" s="3"/>
      <c r="G24" s="33"/>
      <c r="H24" s="24"/>
      <c r="I24" s="24"/>
      <c r="J24" s="33"/>
      <c r="K24" s="33"/>
      <c r="L24" s="33"/>
      <c r="M24" s="32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32"/>
      <c r="AB24" s="3"/>
      <c r="AC24" s="3"/>
      <c r="AD24" s="33"/>
      <c r="AE24" s="3"/>
      <c r="AF24" s="3"/>
      <c r="AG24" s="26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</row>
    <row r="25" spans="1:95" s="34" customFormat="1">
      <c r="A25" s="45" t="s">
        <v>131</v>
      </c>
      <c r="B25" s="45"/>
      <c r="C25" s="40"/>
      <c r="D25" s="40"/>
      <c r="E25" s="46"/>
      <c r="F25" s="41"/>
      <c r="G25" s="42"/>
      <c r="H25" s="62"/>
      <c r="I25" s="73"/>
      <c r="J25" s="74"/>
      <c r="K25" s="42"/>
      <c r="L25" s="42"/>
      <c r="M25" s="36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36"/>
      <c r="AB25" s="41"/>
      <c r="AC25" s="41"/>
      <c r="AD25" s="42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</row>
    <row r="26" spans="1:95" s="34" customFormat="1">
      <c r="A26" s="40" t="s">
        <v>132</v>
      </c>
      <c r="B26" s="40"/>
      <c r="C26" s="40" t="s">
        <v>133</v>
      </c>
      <c r="D26" s="40"/>
      <c r="E26" s="22"/>
      <c r="F26" s="23"/>
      <c r="G26" s="24"/>
      <c r="H26" s="23"/>
      <c r="I26" s="60">
        <f t="shared" ref="I26" si="23">IF(K26&gt;0,0.35*EXP(0.03*K26),0)</f>
        <v>643.80184860399515</v>
      </c>
      <c r="J26" s="61">
        <f t="shared" ref="J26" si="24">IF(L26&gt;0,0.058*EXP(0.254*L26),0)</f>
        <v>401.97934858443978</v>
      </c>
      <c r="K26" s="66">
        <f>BK26/BZ26</f>
        <v>250.57377049180329</v>
      </c>
      <c r="L26" s="66">
        <f>BK26/BY26</f>
        <v>34.817767653758544</v>
      </c>
      <c r="M26" s="36"/>
      <c r="N26" s="26">
        <f t="shared" ref="N26:N38" si="25">100*AE26/$AP26</f>
        <v>39.980712838325324</v>
      </c>
      <c r="O26" s="26">
        <f t="shared" ref="O26:O38" si="26">100*AF26/$AP26</f>
        <v>4.7611615614971425</v>
      </c>
      <c r="P26" s="26">
        <f t="shared" ref="P26:P38" si="27">100*AG26/$AP26</f>
        <v>15.989024065767458</v>
      </c>
      <c r="Q26" s="26">
        <f t="shared" ref="Q26:Q38" si="28">100*AH26/$AP26</f>
        <v>14.696553495762871</v>
      </c>
      <c r="R26" s="26">
        <f t="shared" ref="R26:R38" si="29">100*AI26/$AP26</f>
        <v>15.642263668936961</v>
      </c>
      <c r="S26" s="26">
        <f t="shared" ref="S26:S38" si="30">100*AJ26/$AP26</f>
        <v>1.8261989550947946</v>
      </c>
      <c r="T26" s="26">
        <f t="shared" ref="T26:T38" si="31">100*AK26/$AP26</f>
        <v>2.3588403169974428</v>
      </c>
      <c r="U26" s="26">
        <f t="shared" ref="U26:U38" si="32">100*AL26/$AP26</f>
        <v>3.9621995186431702</v>
      </c>
      <c r="V26" s="26">
        <f t="shared" ref="V26:V38" si="33">100*AM26/$AP26</f>
        <v>0.51090089815151984</v>
      </c>
      <c r="W26" s="26">
        <f t="shared" ref="W26:W38" si="34">100*AN26/$AP26</f>
        <v>0.21957868388639795</v>
      </c>
      <c r="X26" s="37">
        <f t="shared" ref="X26:X38" si="35">100*AO26/$AP26</f>
        <v>5.2565996936927914E-2</v>
      </c>
      <c r="Y26" s="26">
        <f t="shared" ref="Y26:Y39" si="36">SUM(N26:X26)</f>
        <v>100.00000000000003</v>
      </c>
      <c r="Z26" s="28">
        <f t="shared" ref="Z26:Z39" si="37">100*(Q26/40.311)/((Q26/40.311)+(P26/71.846))</f>
        <v>62.095673941893601</v>
      </c>
      <c r="AA26" s="29"/>
      <c r="AB26" s="41">
        <v>1.07</v>
      </c>
      <c r="AC26" s="41">
        <v>1.1000000000000001</v>
      </c>
      <c r="AD26" s="42">
        <v>40242</v>
      </c>
      <c r="AE26" s="41">
        <v>36.78</v>
      </c>
      <c r="AF26" s="41">
        <v>4.38</v>
      </c>
      <c r="AG26" s="26">
        <f t="shared" ref="AG26:AG39" si="38">AT26+0.9*AS26</f>
        <v>14.709</v>
      </c>
      <c r="AH26" s="41">
        <v>13.52</v>
      </c>
      <c r="AI26" s="41">
        <v>14.39</v>
      </c>
      <c r="AJ26" s="41">
        <v>1.68</v>
      </c>
      <c r="AK26" s="41">
        <v>2.17</v>
      </c>
      <c r="AL26" s="41">
        <v>3.645</v>
      </c>
      <c r="AM26" s="41">
        <v>0.47</v>
      </c>
      <c r="AN26" s="41">
        <v>0.20200000000000001</v>
      </c>
      <c r="AO26" s="3">
        <f t="shared" ref="AO26:AO38" si="39">AQ26*(74.7/58.7)</f>
        <v>4.8357751277683131E-2</v>
      </c>
      <c r="AP26" s="3">
        <f t="shared" ref="AP26:AP39" si="40">SUM(AE26:AO26)</f>
        <v>91.994357751277676</v>
      </c>
      <c r="AQ26" s="3">
        <f t="shared" ref="AQ26:AQ39" si="41">AY26/10000</f>
        <v>3.7999999999999999E-2</v>
      </c>
      <c r="AR26" s="3" t="e">
        <f>#REF!/10000</f>
        <v>#REF!</v>
      </c>
      <c r="AS26" s="41">
        <v>9.7100000000000009</v>
      </c>
      <c r="AT26" s="41">
        <v>5.97</v>
      </c>
      <c r="AU26" s="41">
        <v>6.79</v>
      </c>
      <c r="AV26" s="41">
        <v>6.13</v>
      </c>
      <c r="AW26" s="41">
        <v>100.4</v>
      </c>
      <c r="AX26" s="41">
        <v>99.7</v>
      </c>
      <c r="AY26" s="41">
        <v>380</v>
      </c>
      <c r="AZ26" s="41">
        <v>42</v>
      </c>
      <c r="BA26" s="41">
        <v>5</v>
      </c>
      <c r="BB26" s="41">
        <v>233</v>
      </c>
      <c r="BC26" s="41">
        <v>420</v>
      </c>
      <c r="BD26" s="41">
        <v>84</v>
      </c>
      <c r="BE26" s="41">
        <v>260</v>
      </c>
      <c r="BF26" s="41">
        <v>140</v>
      </c>
      <c r="BG26" s="41">
        <v>11</v>
      </c>
      <c r="BH26" s="41">
        <v>1.7</v>
      </c>
      <c r="BI26" s="41" t="s">
        <v>113</v>
      </c>
      <c r="BJ26" s="41">
        <v>65</v>
      </c>
      <c r="BK26" s="41">
        <v>3057</v>
      </c>
      <c r="BL26" s="41">
        <v>16.5</v>
      </c>
      <c r="BM26" s="41">
        <v>306</v>
      </c>
      <c r="BN26" s="41">
        <v>178</v>
      </c>
      <c r="BO26" s="41" t="s">
        <v>115</v>
      </c>
      <c r="BP26" s="41">
        <v>1</v>
      </c>
      <c r="BQ26" s="41" t="s">
        <v>118</v>
      </c>
      <c r="BR26" s="41">
        <v>2</v>
      </c>
      <c r="BS26" s="41" t="s">
        <v>114</v>
      </c>
      <c r="BT26" s="41">
        <v>0.6</v>
      </c>
      <c r="BU26" s="41">
        <v>600</v>
      </c>
      <c r="BV26" s="41">
        <v>135</v>
      </c>
      <c r="BW26" s="41">
        <v>236</v>
      </c>
      <c r="BX26" s="41">
        <v>26.8</v>
      </c>
      <c r="BY26" s="41">
        <v>87.8</v>
      </c>
      <c r="BZ26" s="41">
        <v>12.2</v>
      </c>
      <c r="CA26" s="41">
        <v>2.99</v>
      </c>
      <c r="CB26" s="41">
        <v>7.79</v>
      </c>
      <c r="CC26" s="41">
        <v>0.93</v>
      </c>
      <c r="CD26" s="41">
        <v>4.26</v>
      </c>
      <c r="CE26" s="41">
        <v>0.68</v>
      </c>
      <c r="CF26" s="41">
        <v>1.65</v>
      </c>
      <c r="CG26" s="41">
        <v>0.20599999999999999</v>
      </c>
      <c r="CH26" s="41">
        <v>1.2</v>
      </c>
      <c r="CI26" s="41">
        <v>0.17499999999999999</v>
      </c>
      <c r="CJ26" s="41">
        <v>8</v>
      </c>
      <c r="CK26" s="41">
        <v>9.41</v>
      </c>
      <c r="CL26" s="41" t="s">
        <v>112</v>
      </c>
      <c r="CM26" s="41">
        <v>0.06</v>
      </c>
      <c r="CN26" s="41">
        <v>8</v>
      </c>
      <c r="CO26" s="41" t="s">
        <v>118</v>
      </c>
      <c r="CP26" s="41">
        <v>11.6</v>
      </c>
      <c r="CQ26" s="41">
        <v>2.77</v>
      </c>
    </row>
    <row r="27" spans="1:95">
      <c r="A27" s="31" t="s">
        <v>134</v>
      </c>
      <c r="B27" s="31"/>
      <c r="C27" s="10" t="s">
        <v>133</v>
      </c>
      <c r="D27" s="10"/>
      <c r="E27" s="22"/>
      <c r="F27" s="23"/>
      <c r="G27" s="24"/>
      <c r="H27" s="23"/>
      <c r="I27" s="60">
        <f t="shared" ref="I27:I39" si="42">IF(K27&gt;0,0.35*EXP(0.03*K27),0)</f>
        <v>39.714704107564742</v>
      </c>
      <c r="J27" s="61">
        <f t="shared" ref="J27:J39" si="43">IF(L27&gt;0,0.058*EXP(0.254*L27),0)</f>
        <v>46.381387991092069</v>
      </c>
      <c r="K27" s="66">
        <f t="shared" ref="K27:K39" si="44">BK27/BZ27</f>
        <v>157.71812080536913</v>
      </c>
      <c r="L27" s="66">
        <f t="shared" ref="L27:L39" si="45">BK27/BY27</f>
        <v>26.315789473684212</v>
      </c>
      <c r="M27" s="32"/>
      <c r="N27" s="26">
        <f t="shared" si="25"/>
        <v>43.067603627816631</v>
      </c>
      <c r="O27" s="26">
        <f t="shared" si="26"/>
        <v>9.7910653310833755</v>
      </c>
      <c r="P27" s="26">
        <f t="shared" si="27"/>
        <v>14.633172361744988</v>
      </c>
      <c r="Q27" s="26">
        <f t="shared" si="28"/>
        <v>8.7443590150655535</v>
      </c>
      <c r="R27" s="26">
        <f t="shared" si="29"/>
        <v>15.37349901651176</v>
      </c>
      <c r="S27" s="26">
        <f t="shared" si="30"/>
        <v>1.853542434614893</v>
      </c>
      <c r="T27" s="26">
        <f t="shared" si="31"/>
        <v>1.5155435200674714</v>
      </c>
      <c r="U27" s="26">
        <f t="shared" si="32"/>
        <v>4.05598697456906</v>
      </c>
      <c r="V27" s="26">
        <f t="shared" si="33"/>
        <v>0.68690101988669572</v>
      </c>
      <c r="W27" s="26">
        <f t="shared" si="34"/>
        <v>0.26167657900445551</v>
      </c>
      <c r="X27" s="37">
        <f t="shared" si="35"/>
        <v>1.6650119635121658E-2</v>
      </c>
      <c r="Y27" s="26">
        <f t="shared" si="36"/>
        <v>100</v>
      </c>
      <c r="Z27" s="28">
        <f t="shared" si="37"/>
        <v>51.574937129305567</v>
      </c>
      <c r="AA27" s="29"/>
      <c r="AB27" s="3">
        <v>1.07</v>
      </c>
      <c r="AC27" s="3">
        <v>1</v>
      </c>
      <c r="AD27" s="33">
        <v>39842</v>
      </c>
      <c r="AE27" s="3">
        <v>39.5</v>
      </c>
      <c r="AF27" s="3">
        <v>8.98</v>
      </c>
      <c r="AG27" s="26">
        <f t="shared" si="38"/>
        <v>13.420999999999999</v>
      </c>
      <c r="AH27" s="3">
        <v>8.02</v>
      </c>
      <c r="AI27" s="3">
        <v>14.1</v>
      </c>
      <c r="AJ27" s="3">
        <v>1.7</v>
      </c>
      <c r="AK27" s="3">
        <v>1.39</v>
      </c>
      <c r="AL27" s="3">
        <v>3.72</v>
      </c>
      <c r="AM27" s="3">
        <v>0.63</v>
      </c>
      <c r="AN27" s="3">
        <v>0.24</v>
      </c>
      <c r="AO27" s="3">
        <f t="shared" si="39"/>
        <v>1.5270868824531516E-2</v>
      </c>
      <c r="AP27" s="3">
        <f t="shared" si="40"/>
        <v>91.716270868824523</v>
      </c>
      <c r="AQ27" s="3">
        <f t="shared" si="41"/>
        <v>1.2E-2</v>
      </c>
      <c r="AR27" s="3" t="e">
        <f>#REF!/10000</f>
        <v>#REF!</v>
      </c>
      <c r="AS27" s="3">
        <v>7.39</v>
      </c>
      <c r="AT27" s="3">
        <v>6.77</v>
      </c>
      <c r="AU27" s="3">
        <v>4.57</v>
      </c>
      <c r="AV27" s="3">
        <v>3.81</v>
      </c>
      <c r="AW27" s="3">
        <v>97.76</v>
      </c>
      <c r="AX27" s="3">
        <v>97.01</v>
      </c>
      <c r="AY27" s="3">
        <v>120</v>
      </c>
      <c r="AZ27" s="3">
        <v>33</v>
      </c>
      <c r="BA27" s="3">
        <v>7</v>
      </c>
      <c r="BB27" s="3">
        <v>348</v>
      </c>
      <c r="BC27" s="3">
        <v>150</v>
      </c>
      <c r="BD27" s="3">
        <v>50</v>
      </c>
      <c r="BE27" s="3">
        <v>240</v>
      </c>
      <c r="BF27" s="3">
        <v>180</v>
      </c>
      <c r="BG27" s="3">
        <v>14</v>
      </c>
      <c r="BH27" s="3">
        <v>1.5</v>
      </c>
      <c r="BI27" s="3" t="s">
        <v>113</v>
      </c>
      <c r="BJ27" s="3">
        <v>30</v>
      </c>
      <c r="BK27" s="3">
        <v>2350</v>
      </c>
      <c r="BL27" s="3">
        <v>23.3</v>
      </c>
      <c r="BM27" s="3">
        <v>425</v>
      </c>
      <c r="BN27" s="3">
        <v>167</v>
      </c>
      <c r="BO27" s="3" t="s">
        <v>115</v>
      </c>
      <c r="BP27" s="3" t="s">
        <v>112</v>
      </c>
      <c r="BQ27" s="3" t="s">
        <v>118</v>
      </c>
      <c r="BR27" s="3">
        <v>2</v>
      </c>
      <c r="BS27" s="3">
        <v>1.3</v>
      </c>
      <c r="BT27" s="3">
        <v>0.3</v>
      </c>
      <c r="BU27" s="3">
        <v>1124</v>
      </c>
      <c r="BV27" s="3">
        <v>166</v>
      </c>
      <c r="BW27" s="3">
        <v>308</v>
      </c>
      <c r="BX27" s="3">
        <v>30.7</v>
      </c>
      <c r="BY27" s="3">
        <v>89.3</v>
      </c>
      <c r="BZ27" s="3">
        <v>14.9</v>
      </c>
      <c r="CA27" s="3">
        <v>4.0599999999999996</v>
      </c>
      <c r="CB27" s="3">
        <v>9</v>
      </c>
      <c r="CC27" s="3">
        <v>1.08</v>
      </c>
      <c r="CD27" s="3">
        <v>5.2</v>
      </c>
      <c r="CE27" s="3">
        <v>0.88</v>
      </c>
      <c r="CF27" s="3">
        <v>2.33</v>
      </c>
      <c r="CG27" s="3">
        <v>0.30299999999999999</v>
      </c>
      <c r="CH27" s="3">
        <v>1.57</v>
      </c>
      <c r="CI27" s="3">
        <v>0.20699999999999999</v>
      </c>
      <c r="CJ27" s="3">
        <v>11.6</v>
      </c>
      <c r="CK27" s="3">
        <v>11.8</v>
      </c>
      <c r="CL27" s="3" t="s">
        <v>112</v>
      </c>
      <c r="CM27" s="3">
        <v>0.14000000000000001</v>
      </c>
      <c r="CN27" s="3">
        <v>10</v>
      </c>
      <c r="CO27" s="3" t="s">
        <v>118</v>
      </c>
      <c r="CP27" s="3">
        <v>14.4</v>
      </c>
      <c r="CQ27" s="3">
        <v>4.1399999999999997</v>
      </c>
    </row>
    <row r="28" spans="1:95" s="34" customFormat="1">
      <c r="A28" s="40" t="s">
        <v>135</v>
      </c>
      <c r="B28" s="40"/>
      <c r="C28" s="40" t="s">
        <v>133</v>
      </c>
      <c r="D28" s="40"/>
      <c r="E28" s="22"/>
      <c r="F28" s="23"/>
      <c r="G28" s="24"/>
      <c r="H28" s="23"/>
      <c r="I28" s="60">
        <f t="shared" si="42"/>
        <v>818.84597078545892</v>
      </c>
      <c r="J28" s="61">
        <f t="shared" si="43"/>
        <v>499.88242299015877</v>
      </c>
      <c r="K28" s="66">
        <f t="shared" si="44"/>
        <v>258.59060402684565</v>
      </c>
      <c r="L28" s="66">
        <f t="shared" si="45"/>
        <v>35.675925925925924</v>
      </c>
      <c r="M28" s="36"/>
      <c r="N28" s="26">
        <f t="shared" si="25"/>
        <v>42.038410942862974</v>
      </c>
      <c r="O28" s="26">
        <f t="shared" si="26"/>
        <v>9.9186905408192736</v>
      </c>
      <c r="P28" s="26">
        <f t="shared" si="27"/>
        <v>14.556406890536399</v>
      </c>
      <c r="Q28" s="26">
        <f t="shared" si="28"/>
        <v>12.552162240449199</v>
      </c>
      <c r="R28" s="26">
        <f t="shared" si="29"/>
        <v>12.293132237206912</v>
      </c>
      <c r="S28" s="26">
        <f t="shared" si="30"/>
        <v>2.8277442020616426</v>
      </c>
      <c r="T28" s="26">
        <f t="shared" si="31"/>
        <v>0.64757500810571966</v>
      </c>
      <c r="U28" s="26">
        <f t="shared" si="32"/>
        <v>4.132607843394668</v>
      </c>
      <c r="V28" s="26">
        <f t="shared" si="33"/>
        <v>0.75550417612333964</v>
      </c>
      <c r="W28" s="26">
        <f t="shared" si="34"/>
        <v>0.2406820446792925</v>
      </c>
      <c r="X28" s="37">
        <f t="shared" si="35"/>
        <v>3.7083873760602667E-2</v>
      </c>
      <c r="Y28" s="26">
        <f t="shared" si="36"/>
        <v>100.00000000000003</v>
      </c>
      <c r="Z28" s="28">
        <f t="shared" si="37"/>
        <v>60.581689757208551</v>
      </c>
      <c r="AA28" s="29"/>
      <c r="AB28" s="41">
        <v>1.07</v>
      </c>
      <c r="AC28" s="41">
        <v>1.0900000000000001</v>
      </c>
      <c r="AD28" s="42">
        <v>40242</v>
      </c>
      <c r="AE28" s="41">
        <v>38.950000000000003</v>
      </c>
      <c r="AF28" s="41">
        <v>9.19</v>
      </c>
      <c r="AG28" s="26">
        <f t="shared" si="38"/>
        <v>13.486999999999998</v>
      </c>
      <c r="AH28" s="41">
        <v>11.63</v>
      </c>
      <c r="AI28" s="41">
        <v>11.39</v>
      </c>
      <c r="AJ28" s="41">
        <v>2.62</v>
      </c>
      <c r="AK28" s="41">
        <v>0.6</v>
      </c>
      <c r="AL28" s="41">
        <v>3.8290000000000002</v>
      </c>
      <c r="AM28" s="41">
        <v>0.7</v>
      </c>
      <c r="AN28" s="41">
        <v>0.223</v>
      </c>
      <c r="AO28" s="3">
        <f t="shared" si="39"/>
        <v>3.4359454855195912E-2</v>
      </c>
      <c r="AP28" s="3">
        <f t="shared" si="40"/>
        <v>92.653359454855178</v>
      </c>
      <c r="AQ28" s="3">
        <f t="shared" si="41"/>
        <v>2.7E-2</v>
      </c>
      <c r="AR28" s="3" t="e">
        <f>#REF!/10000</f>
        <v>#REF!</v>
      </c>
      <c r="AS28" s="41">
        <v>9.93</v>
      </c>
      <c r="AT28" s="41">
        <v>4.55</v>
      </c>
      <c r="AU28" s="41">
        <v>6.43</v>
      </c>
      <c r="AV28" s="41">
        <v>5.92</v>
      </c>
      <c r="AW28" s="41">
        <v>100.5</v>
      </c>
      <c r="AX28" s="41">
        <v>100</v>
      </c>
      <c r="AY28" s="41">
        <v>270</v>
      </c>
      <c r="AZ28" s="41">
        <v>21</v>
      </c>
      <c r="BA28" s="41">
        <v>6</v>
      </c>
      <c r="BB28" s="41">
        <v>251</v>
      </c>
      <c r="BC28" s="41">
        <v>360</v>
      </c>
      <c r="BD28" s="41">
        <v>72</v>
      </c>
      <c r="BE28" s="41">
        <v>280</v>
      </c>
      <c r="BF28" s="41">
        <v>140</v>
      </c>
      <c r="BG28" s="41">
        <v>12</v>
      </c>
      <c r="BH28" s="41">
        <v>1.5</v>
      </c>
      <c r="BI28" s="41" t="s">
        <v>113</v>
      </c>
      <c r="BJ28" s="41">
        <v>27</v>
      </c>
      <c r="BK28" s="41">
        <v>3853</v>
      </c>
      <c r="BL28" s="41">
        <v>18.899999999999999</v>
      </c>
      <c r="BM28" s="41">
        <v>472</v>
      </c>
      <c r="BN28" s="41">
        <v>217</v>
      </c>
      <c r="BO28" s="41" t="s">
        <v>115</v>
      </c>
      <c r="BP28" s="41">
        <v>1.5</v>
      </c>
      <c r="BQ28" s="41" t="s">
        <v>118</v>
      </c>
      <c r="BR28" s="41">
        <v>4</v>
      </c>
      <c r="BS28" s="41">
        <v>0.6</v>
      </c>
      <c r="BT28" s="41">
        <v>1.1000000000000001</v>
      </c>
      <c r="BU28" s="41">
        <v>2275</v>
      </c>
      <c r="BV28" s="41">
        <v>155</v>
      </c>
      <c r="BW28" s="41">
        <v>280</v>
      </c>
      <c r="BX28" s="41">
        <v>32.4</v>
      </c>
      <c r="BY28" s="41">
        <v>108</v>
      </c>
      <c r="BZ28" s="41">
        <v>14.9</v>
      </c>
      <c r="CA28" s="41">
        <v>3.83</v>
      </c>
      <c r="CB28" s="41">
        <v>9.11</v>
      </c>
      <c r="CC28" s="41">
        <v>1.06</v>
      </c>
      <c r="CD28" s="41">
        <v>4.76</v>
      </c>
      <c r="CE28" s="41">
        <v>0.75</v>
      </c>
      <c r="CF28" s="41">
        <v>1.74</v>
      </c>
      <c r="CG28" s="41">
        <v>0.216</v>
      </c>
      <c r="CH28" s="41">
        <v>1.21</v>
      </c>
      <c r="CI28" s="41">
        <v>0.17100000000000001</v>
      </c>
      <c r="CJ28" s="41">
        <v>10.3</v>
      </c>
      <c r="CK28" s="41">
        <v>10.7</v>
      </c>
      <c r="CL28" s="41">
        <v>1.8</v>
      </c>
      <c r="CM28" s="41" t="s">
        <v>119</v>
      </c>
      <c r="CN28" s="41">
        <v>10</v>
      </c>
      <c r="CO28" s="41" t="s">
        <v>118</v>
      </c>
      <c r="CP28" s="41">
        <v>12.9</v>
      </c>
      <c r="CQ28" s="41">
        <v>3.48</v>
      </c>
    </row>
    <row r="29" spans="1:95" s="34" customFormat="1">
      <c r="A29" s="40" t="s">
        <v>136</v>
      </c>
      <c r="B29" s="40"/>
      <c r="C29" s="40" t="s">
        <v>133</v>
      </c>
      <c r="D29" s="40"/>
      <c r="E29" s="22"/>
      <c r="F29" s="23"/>
      <c r="G29" s="24"/>
      <c r="H29" s="23"/>
      <c r="I29" s="60">
        <f t="shared" si="42"/>
        <v>624.75361916583381</v>
      </c>
      <c r="J29" s="61">
        <f t="shared" si="43"/>
        <v>525.4398088912983</v>
      </c>
      <c r="K29" s="66">
        <f t="shared" si="44"/>
        <v>249.5726495726496</v>
      </c>
      <c r="L29" s="66">
        <f t="shared" si="45"/>
        <v>35.872235872235869</v>
      </c>
      <c r="M29" s="36"/>
      <c r="N29" s="26">
        <f t="shared" si="25"/>
        <v>40.42359377599891</v>
      </c>
      <c r="O29" s="26">
        <f t="shared" si="26"/>
        <v>7.0370915866594954</v>
      </c>
      <c r="P29" s="26">
        <f t="shared" si="27"/>
        <v>13.678412909648216</v>
      </c>
      <c r="Q29" s="26">
        <f t="shared" si="28"/>
        <v>14.899586397017398</v>
      </c>
      <c r="R29" s="26">
        <f t="shared" si="29"/>
        <v>14.645616174340965</v>
      </c>
      <c r="S29" s="26">
        <f t="shared" si="30"/>
        <v>3.4074338209088082</v>
      </c>
      <c r="T29" s="26">
        <f t="shared" si="31"/>
        <v>1.6825527252313681</v>
      </c>
      <c r="U29" s="26">
        <f t="shared" si="32"/>
        <v>3.30267110405478</v>
      </c>
      <c r="V29" s="26">
        <f t="shared" si="33"/>
        <v>0.6560897419141184</v>
      </c>
      <c r="W29" s="26">
        <f t="shared" si="34"/>
        <v>0.221165735580727</v>
      </c>
      <c r="X29" s="37">
        <f t="shared" si="35"/>
        <v>4.5786028645201898E-2</v>
      </c>
      <c r="Y29" s="26">
        <f t="shared" si="36"/>
        <v>99.999999999999972</v>
      </c>
      <c r="Z29" s="28">
        <f t="shared" si="37"/>
        <v>66.002712973921106</v>
      </c>
      <c r="AA29" s="29"/>
      <c r="AB29" s="41">
        <v>1.04</v>
      </c>
      <c r="AC29" s="41">
        <v>1.05</v>
      </c>
      <c r="AD29" s="42">
        <v>40242</v>
      </c>
      <c r="AE29" s="41">
        <v>38.200000000000003</v>
      </c>
      <c r="AF29" s="41">
        <v>6.65</v>
      </c>
      <c r="AG29" s="26">
        <f t="shared" si="38"/>
        <v>12.926</v>
      </c>
      <c r="AH29" s="41">
        <v>14.08</v>
      </c>
      <c r="AI29" s="41">
        <v>13.84</v>
      </c>
      <c r="AJ29" s="41">
        <v>3.22</v>
      </c>
      <c r="AK29" s="41">
        <v>1.59</v>
      </c>
      <c r="AL29" s="41">
        <v>3.121</v>
      </c>
      <c r="AM29" s="41">
        <v>0.62</v>
      </c>
      <c r="AN29" s="41">
        <v>0.20899999999999999</v>
      </c>
      <c r="AO29" s="3">
        <f t="shared" si="39"/>
        <v>4.3267461669505965E-2</v>
      </c>
      <c r="AP29" s="3">
        <f t="shared" si="40"/>
        <v>94.499267461669518</v>
      </c>
      <c r="AQ29" s="3">
        <f t="shared" si="41"/>
        <v>3.4000000000000002E-2</v>
      </c>
      <c r="AR29" s="3" t="e">
        <f>#REF!/10000</f>
        <v>#REF!</v>
      </c>
      <c r="AS29" s="41">
        <v>6.04</v>
      </c>
      <c r="AT29" s="41">
        <v>7.49</v>
      </c>
      <c r="AU29" s="41">
        <v>3.69</v>
      </c>
      <c r="AV29" s="41">
        <v>2.85</v>
      </c>
      <c r="AW29" s="41">
        <v>99.6</v>
      </c>
      <c r="AX29" s="41">
        <v>98.76</v>
      </c>
      <c r="AY29" s="41">
        <v>340</v>
      </c>
      <c r="AZ29" s="41">
        <v>24</v>
      </c>
      <c r="BA29" s="41">
        <v>6</v>
      </c>
      <c r="BB29" s="41">
        <v>245</v>
      </c>
      <c r="BC29" s="41">
        <v>540</v>
      </c>
      <c r="BD29" s="41">
        <v>75</v>
      </c>
      <c r="BE29" s="41">
        <v>270</v>
      </c>
      <c r="BF29" s="41">
        <v>130</v>
      </c>
      <c r="BG29" s="41">
        <v>11</v>
      </c>
      <c r="BH29" s="41">
        <v>1.4</v>
      </c>
      <c r="BI29" s="41" t="s">
        <v>113</v>
      </c>
      <c r="BJ29" s="41">
        <v>44</v>
      </c>
      <c r="BK29" s="41">
        <v>2920</v>
      </c>
      <c r="BL29" s="41">
        <v>18.7</v>
      </c>
      <c r="BM29" s="41">
        <v>374</v>
      </c>
      <c r="BN29" s="41">
        <v>182</v>
      </c>
      <c r="BO29" s="41">
        <v>2</v>
      </c>
      <c r="BP29" s="41">
        <v>1.2</v>
      </c>
      <c r="BQ29" s="41" t="s">
        <v>118</v>
      </c>
      <c r="BR29" s="41">
        <v>2</v>
      </c>
      <c r="BS29" s="41" t="s">
        <v>114</v>
      </c>
      <c r="BT29" s="41">
        <v>0.1</v>
      </c>
      <c r="BU29" s="41">
        <v>1165</v>
      </c>
      <c r="BV29" s="41">
        <v>129</v>
      </c>
      <c r="BW29" s="41">
        <v>221</v>
      </c>
      <c r="BX29" s="41">
        <v>25</v>
      </c>
      <c r="BY29" s="41">
        <v>81.400000000000006</v>
      </c>
      <c r="BZ29" s="41">
        <v>11.7</v>
      </c>
      <c r="CA29" s="41">
        <v>2.96</v>
      </c>
      <c r="CB29" s="41">
        <v>7.83</v>
      </c>
      <c r="CC29" s="41">
        <v>0.95</v>
      </c>
      <c r="CD29" s="41">
        <v>4.3</v>
      </c>
      <c r="CE29" s="41">
        <v>0.73</v>
      </c>
      <c r="CF29" s="41">
        <v>1.9</v>
      </c>
      <c r="CG29" s="41">
        <v>0.24099999999999999</v>
      </c>
      <c r="CH29" s="41">
        <v>1.35</v>
      </c>
      <c r="CI29" s="41">
        <v>0.191</v>
      </c>
      <c r="CJ29" s="41">
        <v>8.4</v>
      </c>
      <c r="CK29" s="41">
        <v>8.48</v>
      </c>
      <c r="CL29" s="41">
        <v>0.6</v>
      </c>
      <c r="CM29" s="41" t="s">
        <v>119</v>
      </c>
      <c r="CN29" s="41">
        <v>7</v>
      </c>
      <c r="CO29" s="41" t="s">
        <v>118</v>
      </c>
      <c r="CP29" s="41">
        <v>10.199999999999999</v>
      </c>
      <c r="CQ29" s="41">
        <v>3.11</v>
      </c>
    </row>
    <row r="30" spans="1:95" s="34" customFormat="1">
      <c r="A30" s="40" t="s">
        <v>137</v>
      </c>
      <c r="B30" s="40"/>
      <c r="C30" s="40" t="s">
        <v>133</v>
      </c>
      <c r="D30" s="40"/>
      <c r="E30" s="22"/>
      <c r="F30" s="23"/>
      <c r="G30" s="24"/>
      <c r="H30" s="23"/>
      <c r="I30" s="60">
        <f t="shared" si="42"/>
        <v>1.514194717218581</v>
      </c>
      <c r="J30" s="61">
        <f t="shared" si="43"/>
        <v>0.67546856501785668</v>
      </c>
      <c r="K30" s="66">
        <f t="shared" si="44"/>
        <v>48.82352941176471</v>
      </c>
      <c r="L30" s="66">
        <f t="shared" si="45"/>
        <v>9.6652110625909753</v>
      </c>
      <c r="M30" s="36"/>
      <c r="N30" s="26">
        <f t="shared" si="25"/>
        <v>46.478406384422783</v>
      </c>
      <c r="O30" s="26">
        <f t="shared" si="26"/>
        <v>9.5097812705158429</v>
      </c>
      <c r="P30" s="26">
        <f t="shared" si="27"/>
        <v>13.1806607729707</v>
      </c>
      <c r="Q30" s="26">
        <f t="shared" si="28"/>
        <v>9.8007909705972018</v>
      </c>
      <c r="R30" s="26">
        <f t="shared" si="29"/>
        <v>11.796286056869379</v>
      </c>
      <c r="S30" s="26">
        <f t="shared" si="30"/>
        <v>3.0140290365569338</v>
      </c>
      <c r="T30" s="26">
        <f t="shared" si="31"/>
        <v>0.2702232929326906</v>
      </c>
      <c r="U30" s="26">
        <f t="shared" si="32"/>
        <v>5.1259280028616541</v>
      </c>
      <c r="V30" s="26">
        <f t="shared" si="33"/>
        <v>0.56123299301404972</v>
      </c>
      <c r="W30" s="26">
        <f t="shared" si="34"/>
        <v>0.23488640077995415</v>
      </c>
      <c r="X30" s="37">
        <f t="shared" si="35"/>
        <v>2.7774818478804336E-2</v>
      </c>
      <c r="Y30" s="26">
        <f t="shared" si="36"/>
        <v>99.999999999999986</v>
      </c>
      <c r="Z30" s="28">
        <f t="shared" si="37"/>
        <v>56.994162456559735</v>
      </c>
      <c r="AA30" s="29"/>
      <c r="AB30" s="41">
        <v>1.0900000000000001</v>
      </c>
      <c r="AC30" s="41">
        <v>1.03</v>
      </c>
      <c r="AD30" s="42">
        <v>40242</v>
      </c>
      <c r="AE30" s="41">
        <v>44.72</v>
      </c>
      <c r="AF30" s="41">
        <v>9.15</v>
      </c>
      <c r="AG30" s="26">
        <f t="shared" si="38"/>
        <v>12.682</v>
      </c>
      <c r="AH30" s="41">
        <v>9.43</v>
      </c>
      <c r="AI30" s="41">
        <v>11.35</v>
      </c>
      <c r="AJ30" s="41">
        <v>2.9</v>
      </c>
      <c r="AK30" s="41">
        <v>0.26</v>
      </c>
      <c r="AL30" s="41">
        <v>4.9320000000000004</v>
      </c>
      <c r="AM30" s="41">
        <v>0.54</v>
      </c>
      <c r="AN30" s="41">
        <v>0.22600000000000001</v>
      </c>
      <c r="AO30" s="3">
        <f t="shared" si="39"/>
        <v>2.6724020442930155E-2</v>
      </c>
      <c r="AP30" s="3">
        <f t="shared" si="40"/>
        <v>96.216724020442939</v>
      </c>
      <c r="AQ30" s="3">
        <f t="shared" si="41"/>
        <v>2.1000000000000001E-2</v>
      </c>
      <c r="AR30" s="3" t="e">
        <f>#REF!/10000</f>
        <v>#REF!</v>
      </c>
      <c r="AS30" s="41">
        <v>6.88</v>
      </c>
      <c r="AT30" s="41">
        <v>6.49</v>
      </c>
      <c r="AU30" s="41">
        <v>2.33</v>
      </c>
      <c r="AV30" s="41">
        <v>1.6</v>
      </c>
      <c r="AW30" s="41">
        <v>99.94</v>
      </c>
      <c r="AX30" s="41">
        <v>99.21</v>
      </c>
      <c r="AY30" s="41">
        <v>210</v>
      </c>
      <c r="AZ30" s="41">
        <v>33</v>
      </c>
      <c r="BA30" s="41">
        <v>2</v>
      </c>
      <c r="BB30" s="41">
        <v>424</v>
      </c>
      <c r="BC30" s="41">
        <v>660</v>
      </c>
      <c r="BD30" s="41">
        <v>64</v>
      </c>
      <c r="BE30" s="41">
        <v>190</v>
      </c>
      <c r="BF30" s="41">
        <v>130</v>
      </c>
      <c r="BG30" s="41">
        <v>19</v>
      </c>
      <c r="BH30" s="41">
        <v>1.9</v>
      </c>
      <c r="BI30" s="41" t="s">
        <v>113</v>
      </c>
      <c r="BJ30" s="41">
        <v>8</v>
      </c>
      <c r="BK30" s="41">
        <v>664</v>
      </c>
      <c r="BL30" s="41">
        <v>27.1</v>
      </c>
      <c r="BM30" s="41">
        <v>453</v>
      </c>
      <c r="BN30" s="41">
        <v>78.7</v>
      </c>
      <c r="BO30" s="41" t="s">
        <v>115</v>
      </c>
      <c r="BP30" s="41">
        <v>1.4</v>
      </c>
      <c r="BQ30" s="41" t="s">
        <v>118</v>
      </c>
      <c r="BR30" s="41">
        <v>3</v>
      </c>
      <c r="BS30" s="41">
        <v>0.4</v>
      </c>
      <c r="BT30" s="41">
        <v>0.1</v>
      </c>
      <c r="BU30" s="41">
        <v>73</v>
      </c>
      <c r="BV30" s="41">
        <v>57.7</v>
      </c>
      <c r="BW30" s="41">
        <v>123</v>
      </c>
      <c r="BX30" s="41">
        <v>17.100000000000001</v>
      </c>
      <c r="BY30" s="41">
        <v>68.7</v>
      </c>
      <c r="BZ30" s="41">
        <v>13.6</v>
      </c>
      <c r="CA30" s="41">
        <v>3.94</v>
      </c>
      <c r="CB30" s="41">
        <v>10.1</v>
      </c>
      <c r="CC30" s="41">
        <v>1.37</v>
      </c>
      <c r="CD30" s="41">
        <v>6.45</v>
      </c>
      <c r="CE30" s="41">
        <v>1.07</v>
      </c>
      <c r="CF30" s="41">
        <v>2.67</v>
      </c>
      <c r="CG30" s="41">
        <v>0.318</v>
      </c>
      <c r="CH30" s="41">
        <v>1.82</v>
      </c>
      <c r="CI30" s="41">
        <v>0.27800000000000002</v>
      </c>
      <c r="CJ30" s="41">
        <v>11.1</v>
      </c>
      <c r="CK30" s="41">
        <v>4.2300000000000004</v>
      </c>
      <c r="CL30" s="41" t="s">
        <v>112</v>
      </c>
      <c r="CM30" s="41" t="s">
        <v>119</v>
      </c>
      <c r="CN30" s="41" t="s">
        <v>113</v>
      </c>
      <c r="CO30" s="41">
        <v>0.2</v>
      </c>
      <c r="CP30" s="41">
        <v>3.99</v>
      </c>
      <c r="CQ30" s="41">
        <v>1.27</v>
      </c>
    </row>
    <row r="31" spans="1:95" s="34" customFormat="1">
      <c r="A31" s="40" t="s">
        <v>138</v>
      </c>
      <c r="B31" s="40"/>
      <c r="C31" s="40" t="s">
        <v>133</v>
      </c>
      <c r="D31" s="40"/>
      <c r="E31" s="22"/>
      <c r="F31" s="23"/>
      <c r="G31" s="24"/>
      <c r="H31" s="23"/>
      <c r="I31" s="60">
        <f t="shared" si="42"/>
        <v>10.990006788789845</v>
      </c>
      <c r="J31" s="61">
        <f t="shared" si="43"/>
        <v>3.0320112951992186</v>
      </c>
      <c r="K31" s="66">
        <f t="shared" si="44"/>
        <v>114.8936170212766</v>
      </c>
      <c r="L31" s="66">
        <f t="shared" si="45"/>
        <v>15.576923076923077</v>
      </c>
      <c r="M31" s="36"/>
      <c r="N31" s="26">
        <f t="shared" si="25"/>
        <v>47.498698601621477</v>
      </c>
      <c r="O31" s="26">
        <f t="shared" si="26"/>
        <v>9.9535023263798479</v>
      </c>
      <c r="P31" s="26">
        <f t="shared" si="27"/>
        <v>13.161206647528314</v>
      </c>
      <c r="Q31" s="26">
        <f t="shared" si="28"/>
        <v>7.6637785769290216</v>
      </c>
      <c r="R31" s="26">
        <f t="shared" si="29"/>
        <v>9.6921183367165114</v>
      </c>
      <c r="S31" s="26">
        <f t="shared" si="30"/>
        <v>1.1919109928648135</v>
      </c>
      <c r="T31" s="26">
        <f t="shared" si="31"/>
        <v>6.0118317622567359</v>
      </c>
      <c r="U31" s="26">
        <f t="shared" si="32"/>
        <v>4.0148580812288461</v>
      </c>
      <c r="V31" s="26">
        <f t="shared" si="33"/>
        <v>0.57504477725934</v>
      </c>
      <c r="W31" s="26">
        <f t="shared" si="34"/>
        <v>0.22374469515181589</v>
      </c>
      <c r="X31" s="37">
        <f t="shared" si="35"/>
        <v>1.3305202063271704E-2</v>
      </c>
      <c r="Y31" s="26">
        <f t="shared" si="36"/>
        <v>99.999999999999986</v>
      </c>
      <c r="Z31" s="28">
        <f t="shared" si="37"/>
        <v>50.928195642682965</v>
      </c>
      <c r="AA31" s="29"/>
      <c r="AB31" s="41">
        <v>1.06</v>
      </c>
      <c r="AC31" s="41">
        <v>1.02</v>
      </c>
      <c r="AD31" s="42">
        <v>40242</v>
      </c>
      <c r="AE31" s="41">
        <v>45.43</v>
      </c>
      <c r="AF31" s="41">
        <v>9.52</v>
      </c>
      <c r="AG31" s="26">
        <f t="shared" si="38"/>
        <v>12.588000000000001</v>
      </c>
      <c r="AH31" s="41">
        <v>7.33</v>
      </c>
      <c r="AI31" s="41">
        <v>9.27</v>
      </c>
      <c r="AJ31" s="41">
        <v>1.1399999999999999</v>
      </c>
      <c r="AK31" s="41">
        <v>5.75</v>
      </c>
      <c r="AL31" s="41">
        <v>3.84</v>
      </c>
      <c r="AM31" s="41">
        <v>0.55000000000000004</v>
      </c>
      <c r="AN31" s="41">
        <v>0.214</v>
      </c>
      <c r="AO31" s="3">
        <f t="shared" si="39"/>
        <v>1.2725724020442931E-2</v>
      </c>
      <c r="AP31" s="3">
        <f t="shared" si="40"/>
        <v>95.644725724020446</v>
      </c>
      <c r="AQ31" s="3">
        <f t="shared" si="41"/>
        <v>0.01</v>
      </c>
      <c r="AR31" s="3" t="e">
        <f>#REF!/10000</f>
        <v>#REF!</v>
      </c>
      <c r="AS31" s="41">
        <v>9.02</v>
      </c>
      <c r="AT31" s="41">
        <v>4.47</v>
      </c>
      <c r="AU31" s="41">
        <v>3.62</v>
      </c>
      <c r="AV31" s="41">
        <v>3.12</v>
      </c>
      <c r="AW31" s="41">
        <v>100.7</v>
      </c>
      <c r="AX31" s="41">
        <v>100.2</v>
      </c>
      <c r="AY31" s="41">
        <v>100</v>
      </c>
      <c r="AZ31" s="41">
        <v>25</v>
      </c>
      <c r="BA31" s="41">
        <v>5</v>
      </c>
      <c r="BB31" s="41">
        <v>277</v>
      </c>
      <c r="BC31" s="41">
        <v>120</v>
      </c>
      <c r="BD31" s="41">
        <v>57</v>
      </c>
      <c r="BE31" s="41">
        <v>280</v>
      </c>
      <c r="BF31" s="41">
        <v>130</v>
      </c>
      <c r="BG31" s="41">
        <v>22</v>
      </c>
      <c r="BH31" s="41">
        <v>1.6</v>
      </c>
      <c r="BI31" s="41" t="s">
        <v>113</v>
      </c>
      <c r="BJ31" s="41">
        <v>134</v>
      </c>
      <c r="BK31" s="41">
        <v>1620</v>
      </c>
      <c r="BL31" s="41">
        <v>24.2</v>
      </c>
      <c r="BM31" s="41">
        <v>481</v>
      </c>
      <c r="BN31" s="41">
        <v>214</v>
      </c>
      <c r="BO31" s="41" t="s">
        <v>115</v>
      </c>
      <c r="BP31" s="41">
        <v>1.6</v>
      </c>
      <c r="BQ31" s="41" t="s">
        <v>118</v>
      </c>
      <c r="BR31" s="41">
        <v>2</v>
      </c>
      <c r="BS31" s="41" t="s">
        <v>114</v>
      </c>
      <c r="BT31" s="41">
        <v>0.5</v>
      </c>
      <c r="BU31" s="41">
        <v>1436</v>
      </c>
      <c r="BV31" s="41">
        <v>163</v>
      </c>
      <c r="BW31" s="41">
        <v>283</v>
      </c>
      <c r="BX31" s="41">
        <v>32</v>
      </c>
      <c r="BY31" s="41">
        <v>104</v>
      </c>
      <c r="BZ31" s="41">
        <v>14.1</v>
      </c>
      <c r="CA31" s="41">
        <v>3.63</v>
      </c>
      <c r="CB31" s="41">
        <v>8.7799999999999994</v>
      </c>
      <c r="CC31" s="41">
        <v>1.1100000000000001</v>
      </c>
      <c r="CD31" s="41">
        <v>5.38</v>
      </c>
      <c r="CE31" s="41">
        <v>0.92</v>
      </c>
      <c r="CF31" s="41">
        <v>2.4300000000000002</v>
      </c>
      <c r="CG31" s="41">
        <v>0.316</v>
      </c>
      <c r="CH31" s="41">
        <v>1.81</v>
      </c>
      <c r="CI31" s="41">
        <v>0.248</v>
      </c>
      <c r="CJ31" s="41">
        <v>10.5</v>
      </c>
      <c r="CK31" s="41">
        <v>10.6</v>
      </c>
      <c r="CL31" s="41" t="s">
        <v>112</v>
      </c>
      <c r="CM31" s="41">
        <v>0.06</v>
      </c>
      <c r="CN31" s="41">
        <v>10</v>
      </c>
      <c r="CO31" s="41">
        <v>0.1</v>
      </c>
      <c r="CP31" s="41">
        <v>21.4</v>
      </c>
      <c r="CQ31" s="41">
        <v>3.1</v>
      </c>
    </row>
    <row r="32" spans="1:95" s="34" customFormat="1">
      <c r="A32" s="40" t="s">
        <v>139</v>
      </c>
      <c r="B32" s="40"/>
      <c r="C32" s="40" t="s">
        <v>133</v>
      </c>
      <c r="D32" s="40"/>
      <c r="E32" s="22"/>
      <c r="F32" s="23"/>
      <c r="G32" s="24"/>
      <c r="H32" s="23"/>
      <c r="I32" s="60">
        <f t="shared" si="42"/>
        <v>6.3703914916209703</v>
      </c>
      <c r="J32" s="61">
        <f t="shared" si="43"/>
        <v>4.7658266296550913</v>
      </c>
      <c r="K32" s="66">
        <f t="shared" si="44"/>
        <v>96.716101694915253</v>
      </c>
      <c r="L32" s="66">
        <f t="shared" si="45"/>
        <v>17.3574144486692</v>
      </c>
      <c r="M32" s="36"/>
      <c r="N32" s="26">
        <f t="shared" si="25"/>
        <v>45.746179679967121</v>
      </c>
      <c r="O32" s="26">
        <f t="shared" si="26"/>
        <v>10.788027971333381</v>
      </c>
      <c r="P32" s="26">
        <f t="shared" si="27"/>
        <v>12.930192685870095</v>
      </c>
      <c r="Q32" s="26">
        <f t="shared" si="28"/>
        <v>10.283625900154625</v>
      </c>
      <c r="R32" s="26">
        <f t="shared" si="29"/>
        <v>11.817419953330841</v>
      </c>
      <c r="S32" s="26">
        <f t="shared" si="30"/>
        <v>2.6970069928333453</v>
      </c>
      <c r="T32" s="26">
        <f t="shared" si="31"/>
        <v>1.5955575720960631</v>
      </c>
      <c r="U32" s="26">
        <f t="shared" si="32"/>
        <v>3.4041992844656002</v>
      </c>
      <c r="V32" s="26">
        <f t="shared" si="33"/>
        <v>0.50440207117875535</v>
      </c>
      <c r="W32" s="26">
        <f t="shared" si="34"/>
        <v>0.20587839639949199</v>
      </c>
      <c r="X32" s="37">
        <f t="shared" si="35"/>
        <v>2.7509492370688511E-2</v>
      </c>
      <c r="Y32" s="26">
        <f t="shared" si="36"/>
        <v>100.00000000000004</v>
      </c>
      <c r="Z32" s="28">
        <f t="shared" si="37"/>
        <v>58.634798605179704</v>
      </c>
      <c r="AA32" s="29"/>
      <c r="AB32" s="41">
        <v>1.01</v>
      </c>
      <c r="AC32" s="41">
        <v>1.01</v>
      </c>
      <c r="AD32" s="42">
        <v>40242</v>
      </c>
      <c r="AE32" s="41">
        <v>44.44</v>
      </c>
      <c r="AF32" s="41">
        <v>10.48</v>
      </c>
      <c r="AG32" s="26">
        <f t="shared" si="38"/>
        <v>12.561</v>
      </c>
      <c r="AH32" s="41">
        <v>9.99</v>
      </c>
      <c r="AI32" s="41">
        <v>11.48</v>
      </c>
      <c r="AJ32" s="41">
        <v>2.62</v>
      </c>
      <c r="AK32" s="41">
        <v>1.55</v>
      </c>
      <c r="AL32" s="41">
        <v>3.3069999999999999</v>
      </c>
      <c r="AM32" s="41">
        <v>0.49</v>
      </c>
      <c r="AN32" s="41">
        <v>0.2</v>
      </c>
      <c r="AO32" s="3">
        <f t="shared" si="39"/>
        <v>2.6724020442930155E-2</v>
      </c>
      <c r="AP32" s="3">
        <f t="shared" si="40"/>
        <v>97.144724020442922</v>
      </c>
      <c r="AQ32" s="3">
        <f t="shared" si="41"/>
        <v>2.1000000000000001E-2</v>
      </c>
      <c r="AR32" s="3" t="e">
        <f>#REF!/10000</f>
        <v>#REF!</v>
      </c>
      <c r="AS32" s="41">
        <v>3.99</v>
      </c>
      <c r="AT32" s="41">
        <v>8.9700000000000006</v>
      </c>
      <c r="AU32" s="41">
        <v>0.74</v>
      </c>
      <c r="AV32" s="41">
        <v>-0.27</v>
      </c>
      <c r="AW32" s="41">
        <v>99.24</v>
      </c>
      <c r="AX32" s="41">
        <v>98.24</v>
      </c>
      <c r="AY32" s="41">
        <v>210</v>
      </c>
      <c r="AZ32" s="41">
        <v>33</v>
      </c>
      <c r="BA32" s="41">
        <v>2</v>
      </c>
      <c r="BB32" s="41">
        <v>349</v>
      </c>
      <c r="BC32" s="41">
        <v>590</v>
      </c>
      <c r="BD32" s="41">
        <v>59</v>
      </c>
      <c r="BE32" s="41">
        <v>100</v>
      </c>
      <c r="BF32" s="41">
        <v>130</v>
      </c>
      <c r="BG32" s="41">
        <v>18</v>
      </c>
      <c r="BH32" s="41">
        <v>1.8</v>
      </c>
      <c r="BI32" s="41" t="s">
        <v>113</v>
      </c>
      <c r="BJ32" s="41">
        <v>25</v>
      </c>
      <c r="BK32" s="41">
        <v>913</v>
      </c>
      <c r="BL32" s="41">
        <v>20.2</v>
      </c>
      <c r="BM32" s="41">
        <v>272</v>
      </c>
      <c r="BN32" s="41">
        <v>69</v>
      </c>
      <c r="BO32" s="41">
        <v>2</v>
      </c>
      <c r="BP32" s="41">
        <v>1.1000000000000001</v>
      </c>
      <c r="BQ32" s="41" t="s">
        <v>118</v>
      </c>
      <c r="BR32" s="41">
        <v>2</v>
      </c>
      <c r="BS32" s="41" t="s">
        <v>114</v>
      </c>
      <c r="BT32" s="41">
        <v>0.4</v>
      </c>
      <c r="BU32" s="41">
        <v>583</v>
      </c>
      <c r="BV32" s="41">
        <v>57.1</v>
      </c>
      <c r="BW32" s="41">
        <v>111</v>
      </c>
      <c r="BX32" s="41">
        <v>13.7</v>
      </c>
      <c r="BY32" s="41">
        <v>52.6</v>
      </c>
      <c r="BZ32" s="41">
        <v>9.44</v>
      </c>
      <c r="CA32" s="41">
        <v>2.73</v>
      </c>
      <c r="CB32" s="41">
        <v>7.22</v>
      </c>
      <c r="CC32" s="41">
        <v>0.99</v>
      </c>
      <c r="CD32" s="41">
        <v>4.91</v>
      </c>
      <c r="CE32" s="41">
        <v>0.82</v>
      </c>
      <c r="CF32" s="41">
        <v>2.1</v>
      </c>
      <c r="CG32" s="41">
        <v>0.27600000000000002</v>
      </c>
      <c r="CH32" s="41">
        <v>1.7</v>
      </c>
      <c r="CI32" s="41">
        <v>0.24099999999999999</v>
      </c>
      <c r="CJ32" s="41">
        <v>7.2</v>
      </c>
      <c r="CK32" s="41">
        <v>3.59</v>
      </c>
      <c r="CL32" s="41" t="s">
        <v>112</v>
      </c>
      <c r="CM32" s="41" t="s">
        <v>119</v>
      </c>
      <c r="CN32" s="41" t="s">
        <v>113</v>
      </c>
      <c r="CO32" s="41" t="s">
        <v>118</v>
      </c>
      <c r="CP32" s="41">
        <v>5.31</v>
      </c>
      <c r="CQ32" s="41">
        <v>1.32</v>
      </c>
    </row>
    <row r="33" spans="1:95" s="34" customFormat="1">
      <c r="A33" s="40" t="s">
        <v>140</v>
      </c>
      <c r="B33" s="40"/>
      <c r="C33" s="40" t="s">
        <v>133</v>
      </c>
      <c r="D33" s="40"/>
      <c r="E33" s="22"/>
      <c r="F33" s="23"/>
      <c r="G33" s="24"/>
      <c r="H33" s="23"/>
      <c r="I33" s="60">
        <f t="shared" si="42"/>
        <v>31.741700565319324</v>
      </c>
      <c r="J33" s="61">
        <f t="shared" si="43"/>
        <v>10.587644748907405</v>
      </c>
      <c r="K33" s="66">
        <f t="shared" si="44"/>
        <v>150.24844720496893</v>
      </c>
      <c r="L33" s="66">
        <f t="shared" si="45"/>
        <v>20.5</v>
      </c>
      <c r="M33" s="36"/>
      <c r="N33" s="26">
        <f t="shared" si="25"/>
        <v>45.127277944342396</v>
      </c>
      <c r="O33" s="26">
        <f t="shared" si="26"/>
        <v>10.96098452634144</v>
      </c>
      <c r="P33" s="26">
        <f t="shared" si="27"/>
        <v>12.859696337286383</v>
      </c>
      <c r="Q33" s="26">
        <f t="shared" si="28"/>
        <v>7.9735376880679576</v>
      </c>
      <c r="R33" s="26">
        <f t="shared" si="29"/>
        <v>12.338996976390124</v>
      </c>
      <c r="S33" s="26">
        <f t="shared" si="30"/>
        <v>3.1557537024015665</v>
      </c>
      <c r="T33" s="26">
        <f t="shared" si="31"/>
        <v>1.9881248325129868</v>
      </c>
      <c r="U33" s="26">
        <f t="shared" si="32"/>
        <v>4.6389579425303022</v>
      </c>
      <c r="V33" s="26">
        <f t="shared" si="33"/>
        <v>0.70478499353634982</v>
      </c>
      <c r="W33" s="26">
        <f t="shared" si="34"/>
        <v>0.23983728138251906</v>
      </c>
      <c r="X33" s="37">
        <f t="shared" si="35"/>
        <v>1.2047775207975996E-2</v>
      </c>
      <c r="Y33" s="26">
        <f t="shared" si="36"/>
        <v>100</v>
      </c>
      <c r="Z33" s="28">
        <f t="shared" si="37"/>
        <v>52.496191046983952</v>
      </c>
      <c r="AA33" s="29"/>
      <c r="AB33" s="41">
        <v>1.04</v>
      </c>
      <c r="AC33" s="41">
        <v>1.1000000000000001</v>
      </c>
      <c r="AD33" s="42">
        <v>40242</v>
      </c>
      <c r="AE33" s="41">
        <v>42.9</v>
      </c>
      <c r="AF33" s="41">
        <v>10.42</v>
      </c>
      <c r="AG33" s="26">
        <f t="shared" si="38"/>
        <v>12.225</v>
      </c>
      <c r="AH33" s="41">
        <v>7.58</v>
      </c>
      <c r="AI33" s="41">
        <v>11.73</v>
      </c>
      <c r="AJ33" s="41">
        <v>3</v>
      </c>
      <c r="AK33" s="41">
        <v>1.89</v>
      </c>
      <c r="AL33" s="41">
        <v>4.41</v>
      </c>
      <c r="AM33" s="41">
        <v>0.67</v>
      </c>
      <c r="AN33" s="41">
        <v>0.22800000000000001</v>
      </c>
      <c r="AO33" s="3">
        <f t="shared" si="39"/>
        <v>1.1453151618398636E-2</v>
      </c>
      <c r="AP33" s="3">
        <f t="shared" si="40"/>
        <v>95.064453151618395</v>
      </c>
      <c r="AQ33" s="3">
        <f t="shared" si="41"/>
        <v>8.9999999999999993E-3</v>
      </c>
      <c r="AR33" s="3" t="e">
        <f>#REF!/10000</f>
        <v>#REF!</v>
      </c>
      <c r="AS33" s="41">
        <v>5.75</v>
      </c>
      <c r="AT33" s="41">
        <v>7.05</v>
      </c>
      <c r="AU33" s="41">
        <v>4.21</v>
      </c>
      <c r="AV33" s="41">
        <v>3.42</v>
      </c>
      <c r="AW33" s="41">
        <v>100.6</v>
      </c>
      <c r="AX33" s="41">
        <v>99.83</v>
      </c>
      <c r="AY33" s="41">
        <v>90</v>
      </c>
      <c r="AZ33" s="41">
        <v>22</v>
      </c>
      <c r="BA33" s="41">
        <v>6</v>
      </c>
      <c r="BB33" s="41">
        <v>322</v>
      </c>
      <c r="BC33" s="41">
        <v>260</v>
      </c>
      <c r="BD33" s="41">
        <v>54</v>
      </c>
      <c r="BE33" s="41">
        <v>310</v>
      </c>
      <c r="BF33" s="41">
        <v>140</v>
      </c>
      <c r="BG33" s="41">
        <v>14</v>
      </c>
      <c r="BH33" s="41">
        <v>1.7</v>
      </c>
      <c r="BI33" s="41" t="s">
        <v>113</v>
      </c>
      <c r="BJ33" s="41">
        <v>57</v>
      </c>
      <c r="BK33" s="41">
        <v>2419</v>
      </c>
      <c r="BL33" s="41">
        <v>21.6</v>
      </c>
      <c r="BM33" s="41">
        <v>536</v>
      </c>
      <c r="BN33" s="41">
        <v>257</v>
      </c>
      <c r="BO33" s="41" t="s">
        <v>115</v>
      </c>
      <c r="BP33" s="41">
        <v>1.8</v>
      </c>
      <c r="BQ33" s="41" t="s">
        <v>118</v>
      </c>
      <c r="BR33" s="41">
        <v>2</v>
      </c>
      <c r="BS33" s="41" t="s">
        <v>114</v>
      </c>
      <c r="BT33" s="41">
        <v>4.3</v>
      </c>
      <c r="BU33" s="41">
        <v>1710</v>
      </c>
      <c r="BV33" s="41">
        <v>184</v>
      </c>
      <c r="BW33" s="41">
        <v>320</v>
      </c>
      <c r="BX33" s="41">
        <v>36.6</v>
      </c>
      <c r="BY33" s="41">
        <v>118</v>
      </c>
      <c r="BZ33" s="41">
        <v>16.100000000000001</v>
      </c>
      <c r="CA33" s="41">
        <v>4.09</v>
      </c>
      <c r="CB33" s="41">
        <v>9.82</v>
      </c>
      <c r="CC33" s="41">
        <v>1.18</v>
      </c>
      <c r="CD33" s="41">
        <v>5.52</v>
      </c>
      <c r="CE33" s="41">
        <v>0.89</v>
      </c>
      <c r="CF33" s="41">
        <v>2.1</v>
      </c>
      <c r="CG33" s="41">
        <v>0.26800000000000002</v>
      </c>
      <c r="CH33" s="41">
        <v>1.57</v>
      </c>
      <c r="CI33" s="41">
        <v>0.23300000000000001</v>
      </c>
      <c r="CJ33" s="41">
        <v>12.1</v>
      </c>
      <c r="CK33" s="41">
        <v>12.9</v>
      </c>
      <c r="CL33" s="41" t="s">
        <v>112</v>
      </c>
      <c r="CM33" s="41">
        <v>0.26</v>
      </c>
      <c r="CN33" s="41">
        <v>9</v>
      </c>
      <c r="CO33" s="41" t="s">
        <v>118</v>
      </c>
      <c r="CP33" s="41">
        <v>15.5</v>
      </c>
      <c r="CQ33" s="41">
        <v>3.66</v>
      </c>
    </row>
    <row r="34" spans="1:95" s="34" customFormat="1">
      <c r="A34" s="40" t="s">
        <v>141</v>
      </c>
      <c r="B34" s="40"/>
      <c r="C34" s="40" t="s">
        <v>133</v>
      </c>
      <c r="D34" s="40"/>
      <c r="E34" s="22"/>
      <c r="F34" s="23"/>
      <c r="G34" s="24"/>
      <c r="H34" s="23"/>
      <c r="I34" s="60">
        <f t="shared" si="42"/>
        <v>78.199932516632657</v>
      </c>
      <c r="J34" s="61">
        <f t="shared" si="43"/>
        <v>30.285187937909786</v>
      </c>
      <c r="K34" s="66">
        <f t="shared" si="44"/>
        <v>180.30303030303031</v>
      </c>
      <c r="L34" s="66">
        <f t="shared" si="45"/>
        <v>24.637681159420293</v>
      </c>
      <c r="M34" s="36"/>
      <c r="N34" s="26">
        <f t="shared" si="25"/>
        <v>48.021073814061644</v>
      </c>
      <c r="O34" s="26">
        <f t="shared" si="26"/>
        <v>10.023968441291407</v>
      </c>
      <c r="P34" s="26">
        <f t="shared" si="27"/>
        <v>12.393175148925804</v>
      </c>
      <c r="Q34" s="26">
        <f t="shared" si="28"/>
        <v>7.5284179647615677</v>
      </c>
      <c r="R34" s="26">
        <f t="shared" si="29"/>
        <v>11.464913904727046</v>
      </c>
      <c r="S34" s="26">
        <f t="shared" si="30"/>
        <v>3.2995562785917549</v>
      </c>
      <c r="T34" s="26">
        <f t="shared" si="31"/>
        <v>2.7148247861830894</v>
      </c>
      <c r="U34" s="26">
        <f t="shared" si="32"/>
        <v>3.8498303794834809</v>
      </c>
      <c r="V34" s="26">
        <f t="shared" si="33"/>
        <v>0.50119842206457033</v>
      </c>
      <c r="W34" s="26">
        <f t="shared" si="34"/>
        <v>0.19108189841211745</v>
      </c>
      <c r="X34" s="37">
        <f t="shared" si="35"/>
        <v>1.1958961497515993E-2</v>
      </c>
      <c r="Y34" s="26">
        <f t="shared" si="36"/>
        <v>100</v>
      </c>
      <c r="Z34" s="28">
        <f t="shared" si="37"/>
        <v>51.984944930890961</v>
      </c>
      <c r="AA34" s="29"/>
      <c r="AB34" s="41">
        <v>1.1000000000000001</v>
      </c>
      <c r="AC34" s="41">
        <v>1.0900000000000001</v>
      </c>
      <c r="AD34" s="42">
        <v>40242</v>
      </c>
      <c r="AE34" s="41">
        <v>45.99</v>
      </c>
      <c r="AF34" s="41">
        <v>9.6</v>
      </c>
      <c r="AG34" s="26">
        <f t="shared" si="38"/>
        <v>11.869</v>
      </c>
      <c r="AH34" s="41">
        <v>7.21</v>
      </c>
      <c r="AI34" s="41">
        <v>10.98</v>
      </c>
      <c r="AJ34" s="41">
        <v>3.16</v>
      </c>
      <c r="AK34" s="41">
        <v>2.6</v>
      </c>
      <c r="AL34" s="41">
        <v>3.6869999999999998</v>
      </c>
      <c r="AM34" s="41">
        <v>0.48</v>
      </c>
      <c r="AN34" s="41">
        <v>0.183</v>
      </c>
      <c r="AO34" s="3">
        <f t="shared" si="39"/>
        <v>1.1453151618398636E-2</v>
      </c>
      <c r="AP34" s="3">
        <f t="shared" si="40"/>
        <v>95.770453151618398</v>
      </c>
      <c r="AQ34" s="3">
        <f t="shared" si="41"/>
        <v>8.9999999999999993E-3</v>
      </c>
      <c r="AR34" s="3" t="e">
        <f>#REF!/10000</f>
        <v>#REF!</v>
      </c>
      <c r="AS34" s="41">
        <v>5.1100000000000003</v>
      </c>
      <c r="AT34" s="41">
        <v>7.27</v>
      </c>
      <c r="AU34" s="41">
        <v>1.97</v>
      </c>
      <c r="AV34" s="41">
        <v>1.1499999999999999</v>
      </c>
      <c r="AW34" s="41">
        <v>99.06</v>
      </c>
      <c r="AX34" s="41">
        <v>98.25</v>
      </c>
      <c r="AY34" s="41">
        <v>90</v>
      </c>
      <c r="AZ34" s="41">
        <v>23</v>
      </c>
      <c r="BA34" s="41">
        <v>4</v>
      </c>
      <c r="BB34" s="41">
        <v>295</v>
      </c>
      <c r="BC34" s="41">
        <v>80</v>
      </c>
      <c r="BD34" s="41">
        <v>53</v>
      </c>
      <c r="BE34" s="41">
        <v>250</v>
      </c>
      <c r="BF34" s="41">
        <v>130</v>
      </c>
      <c r="BG34" s="41">
        <v>12</v>
      </c>
      <c r="BH34" s="41">
        <v>1.7</v>
      </c>
      <c r="BI34" s="41" t="s">
        <v>113</v>
      </c>
      <c r="BJ34" s="41">
        <v>45</v>
      </c>
      <c r="BK34" s="41">
        <v>2380</v>
      </c>
      <c r="BL34" s="41">
        <v>20.2</v>
      </c>
      <c r="BM34" s="41">
        <v>421</v>
      </c>
      <c r="BN34" s="41">
        <v>192</v>
      </c>
      <c r="BO34" s="41" t="s">
        <v>115</v>
      </c>
      <c r="BP34" s="41">
        <v>1.4</v>
      </c>
      <c r="BQ34" s="41" t="s">
        <v>118</v>
      </c>
      <c r="BR34" s="41">
        <v>2</v>
      </c>
      <c r="BS34" s="41" t="s">
        <v>114</v>
      </c>
      <c r="BT34" s="41">
        <v>1.2</v>
      </c>
      <c r="BU34" s="41">
        <v>1238</v>
      </c>
      <c r="BV34" s="41">
        <v>150</v>
      </c>
      <c r="BW34" s="41">
        <v>262</v>
      </c>
      <c r="BX34" s="41">
        <v>29.8</v>
      </c>
      <c r="BY34" s="41">
        <v>96.6</v>
      </c>
      <c r="BZ34" s="41">
        <v>13.2</v>
      </c>
      <c r="CA34" s="41">
        <v>3.35</v>
      </c>
      <c r="CB34" s="41">
        <v>8.36</v>
      </c>
      <c r="CC34" s="41">
        <v>1.01</v>
      </c>
      <c r="CD34" s="41">
        <v>4.84</v>
      </c>
      <c r="CE34" s="41">
        <v>0.81</v>
      </c>
      <c r="CF34" s="41">
        <v>2</v>
      </c>
      <c r="CG34" s="41">
        <v>0.255</v>
      </c>
      <c r="CH34" s="41">
        <v>1.51</v>
      </c>
      <c r="CI34" s="41">
        <v>0.223</v>
      </c>
      <c r="CJ34" s="41">
        <v>10.3</v>
      </c>
      <c r="CK34" s="41">
        <v>10</v>
      </c>
      <c r="CL34" s="41" t="s">
        <v>112</v>
      </c>
      <c r="CM34" s="41" t="s">
        <v>119</v>
      </c>
      <c r="CN34" s="41">
        <v>9</v>
      </c>
      <c r="CO34" s="41" t="s">
        <v>118</v>
      </c>
      <c r="CP34" s="41">
        <v>12.5</v>
      </c>
      <c r="CQ34" s="41">
        <v>1.18</v>
      </c>
    </row>
    <row r="35" spans="1:95" s="34" customFormat="1">
      <c r="A35" s="40" t="s">
        <v>142</v>
      </c>
      <c r="B35" s="40"/>
      <c r="C35" s="40" t="s">
        <v>133</v>
      </c>
      <c r="D35" s="40"/>
      <c r="E35" s="22"/>
      <c r="F35" s="23"/>
      <c r="G35" s="24"/>
      <c r="H35" s="23"/>
      <c r="I35" s="60">
        <f t="shared" si="42"/>
        <v>463.07211297963812</v>
      </c>
      <c r="J35" s="61">
        <f t="shared" si="43"/>
        <v>121.37031554154591</v>
      </c>
      <c r="K35" s="66">
        <f t="shared" si="44"/>
        <v>239.59016393442624</v>
      </c>
      <c r="L35" s="66">
        <f t="shared" si="45"/>
        <v>30.102986611740477</v>
      </c>
      <c r="M35" s="36"/>
      <c r="N35" s="26">
        <f t="shared" si="25"/>
        <v>43.451283638467721</v>
      </c>
      <c r="O35" s="26">
        <f t="shared" si="26"/>
        <v>14.355586334832994</v>
      </c>
      <c r="P35" s="26">
        <f t="shared" si="27"/>
        <v>12.356058238195544</v>
      </c>
      <c r="Q35" s="26">
        <f t="shared" si="28"/>
        <v>6.2378440621595752</v>
      </c>
      <c r="R35" s="26">
        <f t="shared" si="29"/>
        <v>13.565174587230583</v>
      </c>
      <c r="S35" s="26">
        <f t="shared" si="30"/>
        <v>3.5568528642108537</v>
      </c>
      <c r="T35" s="26">
        <f t="shared" si="31"/>
        <v>2.3605540029747707</v>
      </c>
      <c r="U35" s="26">
        <f t="shared" si="32"/>
        <v>3.1701919822756199</v>
      </c>
      <c r="V35" s="26">
        <f t="shared" si="33"/>
        <v>0.71564306877515671</v>
      </c>
      <c r="W35" s="26">
        <f t="shared" si="34"/>
        <v>0.22537416046501202</v>
      </c>
      <c r="X35" s="37">
        <f t="shared" si="35"/>
        <v>5.4370604121644801E-3</v>
      </c>
      <c r="Y35" s="26">
        <f t="shared" si="36"/>
        <v>99.999999999999986</v>
      </c>
      <c r="Z35" s="28">
        <f t="shared" si="37"/>
        <v>47.362168511155303</v>
      </c>
      <c r="AA35" s="29"/>
      <c r="AB35" s="41">
        <v>1.07</v>
      </c>
      <c r="AC35" s="41">
        <v>1.05</v>
      </c>
      <c r="AD35" s="42">
        <v>40242</v>
      </c>
      <c r="AE35" s="41">
        <v>40.68</v>
      </c>
      <c r="AF35" s="41">
        <v>13.44</v>
      </c>
      <c r="AG35" s="26">
        <f t="shared" si="38"/>
        <v>11.568000000000001</v>
      </c>
      <c r="AH35" s="41">
        <v>5.84</v>
      </c>
      <c r="AI35" s="41">
        <v>12.7</v>
      </c>
      <c r="AJ35" s="41">
        <v>3.33</v>
      </c>
      <c r="AK35" s="41">
        <v>2.21</v>
      </c>
      <c r="AL35" s="41">
        <v>2.968</v>
      </c>
      <c r="AM35" s="41">
        <v>0.67</v>
      </c>
      <c r="AN35" s="41">
        <v>0.21099999999999999</v>
      </c>
      <c r="AO35" s="3">
        <f t="shared" si="39"/>
        <v>5.0902896081771723E-3</v>
      </c>
      <c r="AP35" s="3">
        <f t="shared" si="40"/>
        <v>93.622090289608181</v>
      </c>
      <c r="AQ35" s="3">
        <f t="shared" si="41"/>
        <v>4.0000000000000001E-3</v>
      </c>
      <c r="AR35" s="3" t="e">
        <f>#REF!/10000</f>
        <v>#REF!</v>
      </c>
      <c r="AS35" s="41">
        <v>6.32</v>
      </c>
      <c r="AT35" s="41">
        <v>5.88</v>
      </c>
      <c r="AU35" s="41">
        <v>5.83</v>
      </c>
      <c r="AV35" s="41">
        <v>5.17</v>
      </c>
      <c r="AW35" s="41">
        <v>100.7</v>
      </c>
      <c r="AX35" s="41">
        <v>100.1</v>
      </c>
      <c r="AY35" s="41">
        <v>40</v>
      </c>
      <c r="AZ35" s="41">
        <v>11</v>
      </c>
      <c r="BA35" s="41">
        <v>7</v>
      </c>
      <c r="BB35" s="41">
        <v>313</v>
      </c>
      <c r="BC35" s="41" t="s">
        <v>117</v>
      </c>
      <c r="BD35" s="41">
        <v>44</v>
      </c>
      <c r="BE35" s="41">
        <v>310</v>
      </c>
      <c r="BF35" s="41">
        <v>130</v>
      </c>
      <c r="BG35" s="41">
        <v>14</v>
      </c>
      <c r="BH35" s="41">
        <v>1.5</v>
      </c>
      <c r="BI35" s="41" t="s">
        <v>113</v>
      </c>
      <c r="BJ35" s="41">
        <v>40</v>
      </c>
      <c r="BK35" s="41">
        <v>2923</v>
      </c>
      <c r="BL35" s="41">
        <v>16.2</v>
      </c>
      <c r="BM35" s="41">
        <v>346</v>
      </c>
      <c r="BN35" s="41">
        <v>242</v>
      </c>
      <c r="BO35" s="41" t="s">
        <v>115</v>
      </c>
      <c r="BP35" s="41">
        <v>1.2</v>
      </c>
      <c r="BQ35" s="41" t="s">
        <v>118</v>
      </c>
      <c r="BR35" s="41">
        <v>1</v>
      </c>
      <c r="BS35" s="41" t="s">
        <v>114</v>
      </c>
      <c r="BT35" s="41">
        <v>0.5</v>
      </c>
      <c r="BU35" s="41">
        <v>1050</v>
      </c>
      <c r="BV35" s="41">
        <v>173</v>
      </c>
      <c r="BW35" s="41">
        <v>289</v>
      </c>
      <c r="BX35" s="41">
        <v>31.1</v>
      </c>
      <c r="BY35" s="41">
        <v>97.1</v>
      </c>
      <c r="BZ35" s="41">
        <v>12.2</v>
      </c>
      <c r="CA35" s="41">
        <v>3.32</v>
      </c>
      <c r="CB35" s="41">
        <v>7.6</v>
      </c>
      <c r="CC35" s="41">
        <v>0.89</v>
      </c>
      <c r="CD35" s="41">
        <v>3.96</v>
      </c>
      <c r="CE35" s="41">
        <v>0.65</v>
      </c>
      <c r="CF35" s="41">
        <v>1.61</v>
      </c>
      <c r="CG35" s="41">
        <v>0.20699999999999999</v>
      </c>
      <c r="CH35" s="41">
        <v>1.19</v>
      </c>
      <c r="CI35" s="41">
        <v>0.17899999999999999</v>
      </c>
      <c r="CJ35" s="41">
        <v>7.1</v>
      </c>
      <c r="CK35" s="41">
        <v>11.7</v>
      </c>
      <c r="CL35" s="41" t="s">
        <v>112</v>
      </c>
      <c r="CM35" s="41">
        <v>7.0000000000000007E-2</v>
      </c>
      <c r="CN35" s="41">
        <v>10</v>
      </c>
      <c r="CO35" s="41" t="s">
        <v>118</v>
      </c>
      <c r="CP35" s="41">
        <v>15.2</v>
      </c>
      <c r="CQ35" s="41">
        <v>3.1</v>
      </c>
    </row>
    <row r="36" spans="1:95" s="34" customFormat="1">
      <c r="A36" s="40" t="s">
        <v>143</v>
      </c>
      <c r="B36" s="40"/>
      <c r="C36" s="40" t="s">
        <v>133</v>
      </c>
      <c r="D36" s="40"/>
      <c r="E36" s="22"/>
      <c r="F36" s="23"/>
      <c r="G36" s="24"/>
      <c r="H36" s="23"/>
      <c r="I36" s="60">
        <f t="shared" si="42"/>
        <v>14.167125063439613</v>
      </c>
      <c r="J36" s="61">
        <f t="shared" si="43"/>
        <v>3.9954953749780069</v>
      </c>
      <c r="K36" s="66">
        <f t="shared" si="44"/>
        <v>123.35820895522387</v>
      </c>
      <c r="L36" s="66">
        <f t="shared" si="45"/>
        <v>16.663306451612904</v>
      </c>
      <c r="M36" s="36"/>
      <c r="N36" s="26">
        <f t="shared" si="25"/>
        <v>47.778745147769818</v>
      </c>
      <c r="O36" s="26">
        <f t="shared" si="26"/>
        <v>10.394297941806759</v>
      </c>
      <c r="P36" s="26">
        <f t="shared" si="27"/>
        <v>12.219738571428323</v>
      </c>
      <c r="Q36" s="26">
        <f t="shared" si="28"/>
        <v>7.3450291699784129</v>
      </c>
      <c r="R36" s="26">
        <f t="shared" si="29"/>
        <v>11.115408800009407</v>
      </c>
      <c r="S36" s="26">
        <f t="shared" si="30"/>
        <v>3.6673637931449017</v>
      </c>
      <c r="T36" s="26">
        <f t="shared" si="31"/>
        <v>2.8947450164992063</v>
      </c>
      <c r="U36" s="26">
        <f t="shared" si="32"/>
        <v>3.8795764171302531</v>
      </c>
      <c r="V36" s="26">
        <f t="shared" si="33"/>
        <v>0.50477760074185452</v>
      </c>
      <c r="W36" s="26">
        <f t="shared" si="34"/>
        <v>0.18851898150154975</v>
      </c>
      <c r="X36" s="37">
        <f t="shared" si="35"/>
        <v>1.1798559989526431E-2</v>
      </c>
      <c r="Y36" s="26">
        <f t="shared" si="36"/>
        <v>100.00000000000001</v>
      </c>
      <c r="Z36" s="28">
        <f t="shared" si="37"/>
        <v>51.721114134443411</v>
      </c>
      <c r="AA36" s="29"/>
      <c r="AB36" s="41">
        <v>1.04</v>
      </c>
      <c r="AC36" s="41">
        <v>1.02</v>
      </c>
      <c r="AD36" s="42">
        <v>40242</v>
      </c>
      <c r="AE36" s="41">
        <v>46.38</v>
      </c>
      <c r="AF36" s="41">
        <v>10.09</v>
      </c>
      <c r="AG36" s="26">
        <f t="shared" si="38"/>
        <v>11.862</v>
      </c>
      <c r="AH36" s="41">
        <v>7.13</v>
      </c>
      <c r="AI36" s="41">
        <v>10.79</v>
      </c>
      <c r="AJ36" s="41">
        <v>3.56</v>
      </c>
      <c r="AK36" s="41">
        <v>2.81</v>
      </c>
      <c r="AL36" s="41">
        <v>3.766</v>
      </c>
      <c r="AM36" s="41">
        <v>0.49</v>
      </c>
      <c r="AN36" s="41">
        <v>0.183</v>
      </c>
      <c r="AO36" s="3">
        <f t="shared" si="39"/>
        <v>1.1453151618398636E-2</v>
      </c>
      <c r="AP36" s="3">
        <f t="shared" si="40"/>
        <v>97.07245315161839</v>
      </c>
      <c r="AQ36" s="3">
        <f t="shared" si="41"/>
        <v>8.9999999999999993E-3</v>
      </c>
      <c r="AR36" s="3" t="e">
        <f>#REF!/10000</f>
        <v>#REF!</v>
      </c>
      <c r="AS36" s="41">
        <v>5.88</v>
      </c>
      <c r="AT36" s="41">
        <v>6.57</v>
      </c>
      <c r="AU36" s="41">
        <v>2.09</v>
      </c>
      <c r="AV36" s="41">
        <v>1.36</v>
      </c>
      <c r="AW36" s="41">
        <v>100.5</v>
      </c>
      <c r="AX36" s="41">
        <v>99.74</v>
      </c>
      <c r="AY36" s="41">
        <v>90</v>
      </c>
      <c r="AZ36" s="41">
        <v>23</v>
      </c>
      <c r="BA36" s="41">
        <v>5</v>
      </c>
      <c r="BB36" s="41">
        <v>301</v>
      </c>
      <c r="BC36" s="41">
        <v>80</v>
      </c>
      <c r="BD36" s="41">
        <v>54</v>
      </c>
      <c r="BE36" s="41">
        <v>230</v>
      </c>
      <c r="BF36" s="41">
        <v>130</v>
      </c>
      <c r="BG36" s="41">
        <v>14</v>
      </c>
      <c r="BH36" s="41">
        <v>1.7</v>
      </c>
      <c r="BI36" s="41" t="s">
        <v>113</v>
      </c>
      <c r="BJ36" s="41">
        <v>59</v>
      </c>
      <c r="BK36" s="41">
        <v>1653</v>
      </c>
      <c r="BL36" s="41">
        <v>20.9</v>
      </c>
      <c r="BM36" s="41">
        <v>455</v>
      </c>
      <c r="BN36" s="41">
        <v>205</v>
      </c>
      <c r="BO36" s="41" t="s">
        <v>115</v>
      </c>
      <c r="BP36" s="41">
        <v>1.4</v>
      </c>
      <c r="BQ36" s="41" t="s">
        <v>118</v>
      </c>
      <c r="BR36" s="41">
        <v>2</v>
      </c>
      <c r="BS36" s="41">
        <v>0.3</v>
      </c>
      <c r="BT36" s="41">
        <v>0.3</v>
      </c>
      <c r="BU36" s="41">
        <v>1239</v>
      </c>
      <c r="BV36" s="41">
        <v>156</v>
      </c>
      <c r="BW36" s="41">
        <v>271</v>
      </c>
      <c r="BX36" s="41">
        <v>30.7</v>
      </c>
      <c r="BY36" s="41">
        <v>99.2</v>
      </c>
      <c r="BZ36" s="41">
        <v>13.4</v>
      </c>
      <c r="CA36" s="41">
        <v>3.48</v>
      </c>
      <c r="CB36" s="41">
        <v>8.6300000000000008</v>
      </c>
      <c r="CC36" s="41">
        <v>1.06</v>
      </c>
      <c r="CD36" s="41">
        <v>4.9400000000000004</v>
      </c>
      <c r="CE36" s="41">
        <v>0.82</v>
      </c>
      <c r="CF36" s="41">
        <v>2.04</v>
      </c>
      <c r="CG36" s="41">
        <v>0.26300000000000001</v>
      </c>
      <c r="CH36" s="41">
        <v>1.6</v>
      </c>
      <c r="CI36" s="41">
        <v>0.24</v>
      </c>
      <c r="CJ36" s="41">
        <v>10.7</v>
      </c>
      <c r="CK36" s="41">
        <v>10.4</v>
      </c>
      <c r="CL36" s="41" t="s">
        <v>112</v>
      </c>
      <c r="CM36" s="41">
        <v>0.05</v>
      </c>
      <c r="CN36" s="41">
        <v>9</v>
      </c>
      <c r="CO36" s="41" t="s">
        <v>118</v>
      </c>
      <c r="CP36" s="41">
        <v>13.7</v>
      </c>
      <c r="CQ36" s="41">
        <v>2.86</v>
      </c>
    </row>
    <row r="37" spans="1:95" s="34" customFormat="1">
      <c r="A37" s="40" t="s">
        <v>144</v>
      </c>
      <c r="B37" s="40"/>
      <c r="C37" s="40" t="s">
        <v>133</v>
      </c>
      <c r="D37" s="40"/>
      <c r="E37" s="22"/>
      <c r="F37" s="23"/>
      <c r="G37" s="24"/>
      <c r="H37" s="23"/>
      <c r="I37" s="60">
        <f t="shared" si="42"/>
        <v>11.977681084320297</v>
      </c>
      <c r="J37" s="61">
        <f t="shared" si="43"/>
        <v>4.005617025922235</v>
      </c>
      <c r="K37" s="66">
        <f t="shared" si="44"/>
        <v>117.76223776223776</v>
      </c>
      <c r="L37" s="66">
        <f t="shared" si="45"/>
        <v>16.673267326732674</v>
      </c>
      <c r="M37" s="36"/>
      <c r="N37" s="26">
        <f t="shared" si="25"/>
        <v>47.210036837676547</v>
      </c>
      <c r="O37" s="26">
        <f t="shared" si="26"/>
        <v>9.0642449505693392</v>
      </c>
      <c r="P37" s="26">
        <f t="shared" si="27"/>
        <v>12.061707606929755</v>
      </c>
      <c r="Q37" s="26">
        <f t="shared" si="28"/>
        <v>8.2224917388516872</v>
      </c>
      <c r="R37" s="26">
        <f t="shared" si="29"/>
        <v>13.180623461530047</v>
      </c>
      <c r="S37" s="26">
        <f t="shared" si="30"/>
        <v>1.9709343493876705</v>
      </c>
      <c r="T37" s="26">
        <f t="shared" si="31"/>
        <v>3.3054211484522393</v>
      </c>
      <c r="U37" s="26">
        <f t="shared" si="32"/>
        <v>4.1553865866256725</v>
      </c>
      <c r="V37" s="26">
        <f t="shared" si="33"/>
        <v>0.56459056883500991</v>
      </c>
      <c r="W37" s="26">
        <f t="shared" si="34"/>
        <v>0.25149943520832252</v>
      </c>
      <c r="X37" s="37">
        <f t="shared" si="35"/>
        <v>1.3063315933707676E-2</v>
      </c>
      <c r="Y37" s="26">
        <f t="shared" si="36"/>
        <v>100</v>
      </c>
      <c r="Z37" s="28">
        <f t="shared" si="37"/>
        <v>54.853124515585719</v>
      </c>
      <c r="AA37" s="29"/>
      <c r="AB37" s="41">
        <v>1.0900000000000001</v>
      </c>
      <c r="AC37" s="41">
        <v>1.06</v>
      </c>
      <c r="AD37" s="42">
        <v>40242</v>
      </c>
      <c r="AE37" s="41">
        <v>45.99</v>
      </c>
      <c r="AF37" s="41">
        <v>8.83</v>
      </c>
      <c r="AG37" s="26">
        <f t="shared" si="38"/>
        <v>11.75</v>
      </c>
      <c r="AH37" s="41">
        <v>8.01</v>
      </c>
      <c r="AI37" s="41">
        <v>12.84</v>
      </c>
      <c r="AJ37" s="41">
        <v>1.92</v>
      </c>
      <c r="AK37" s="41">
        <v>3.22</v>
      </c>
      <c r="AL37" s="41">
        <v>4.048</v>
      </c>
      <c r="AM37" s="41">
        <v>0.55000000000000004</v>
      </c>
      <c r="AN37" s="41">
        <v>0.245</v>
      </c>
      <c r="AO37" s="3">
        <f t="shared" si="39"/>
        <v>1.2725724020442931E-2</v>
      </c>
      <c r="AP37" s="3">
        <f t="shared" si="40"/>
        <v>97.415725724020447</v>
      </c>
      <c r="AQ37" s="3">
        <f t="shared" si="41"/>
        <v>0.01</v>
      </c>
      <c r="AR37" s="3" t="e">
        <f>#REF!/10000</f>
        <v>#REF!</v>
      </c>
      <c r="AS37" s="41">
        <v>5</v>
      </c>
      <c r="AT37" s="41">
        <v>7.25</v>
      </c>
      <c r="AU37" s="41">
        <v>1.86</v>
      </c>
      <c r="AV37" s="41">
        <v>1.04</v>
      </c>
      <c r="AW37" s="41">
        <v>100.6</v>
      </c>
      <c r="AX37" s="41">
        <v>99.74</v>
      </c>
      <c r="AY37" s="41">
        <v>100</v>
      </c>
      <c r="AZ37" s="41">
        <v>28</v>
      </c>
      <c r="BA37" s="41">
        <v>7</v>
      </c>
      <c r="BB37" s="41">
        <v>404</v>
      </c>
      <c r="BC37" s="41">
        <v>180</v>
      </c>
      <c r="BD37" s="41">
        <v>54</v>
      </c>
      <c r="BE37" s="41">
        <v>250</v>
      </c>
      <c r="BF37" s="41">
        <v>130</v>
      </c>
      <c r="BG37" s="41">
        <v>13</v>
      </c>
      <c r="BH37" s="41">
        <v>1.8</v>
      </c>
      <c r="BI37" s="41" t="s">
        <v>113</v>
      </c>
      <c r="BJ37" s="41">
        <v>72</v>
      </c>
      <c r="BK37" s="41">
        <v>1684</v>
      </c>
      <c r="BL37" s="41">
        <v>23</v>
      </c>
      <c r="BM37" s="41">
        <v>485</v>
      </c>
      <c r="BN37" s="41">
        <v>201</v>
      </c>
      <c r="BO37" s="41" t="s">
        <v>115</v>
      </c>
      <c r="BP37" s="41">
        <v>1.6</v>
      </c>
      <c r="BQ37" s="41" t="s">
        <v>118</v>
      </c>
      <c r="BR37" s="41">
        <v>3</v>
      </c>
      <c r="BS37" s="41" t="s">
        <v>114</v>
      </c>
      <c r="BT37" s="41">
        <v>0.9</v>
      </c>
      <c r="BU37" s="41">
        <v>4856</v>
      </c>
      <c r="BV37" s="41">
        <v>147</v>
      </c>
      <c r="BW37" s="41">
        <v>262</v>
      </c>
      <c r="BX37" s="41">
        <v>30.5</v>
      </c>
      <c r="BY37" s="41">
        <v>101</v>
      </c>
      <c r="BZ37" s="41">
        <v>14.3</v>
      </c>
      <c r="CA37" s="41">
        <v>3.7</v>
      </c>
      <c r="CB37" s="41">
        <v>9.01</v>
      </c>
      <c r="CC37" s="41">
        <v>1.1299999999999999</v>
      </c>
      <c r="CD37" s="41">
        <v>5.13</v>
      </c>
      <c r="CE37" s="41">
        <v>0.85</v>
      </c>
      <c r="CF37" s="41">
        <v>2.17</v>
      </c>
      <c r="CG37" s="41">
        <v>0.27500000000000002</v>
      </c>
      <c r="CH37" s="41">
        <v>1.58</v>
      </c>
      <c r="CI37" s="41">
        <v>0.249</v>
      </c>
      <c r="CJ37" s="41">
        <v>11.3</v>
      </c>
      <c r="CK37" s="41">
        <v>9.77</v>
      </c>
      <c r="CL37" s="41" t="s">
        <v>112</v>
      </c>
      <c r="CM37" s="41">
        <v>0.26</v>
      </c>
      <c r="CN37" s="41">
        <v>11</v>
      </c>
      <c r="CO37" s="41" t="s">
        <v>118</v>
      </c>
      <c r="CP37" s="41">
        <v>10.7</v>
      </c>
      <c r="CQ37" s="41">
        <v>3.02</v>
      </c>
    </row>
    <row r="38" spans="1:95" s="34" customFormat="1">
      <c r="A38" s="40" t="s">
        <v>145</v>
      </c>
      <c r="B38" s="40"/>
      <c r="C38" s="40" t="s">
        <v>133</v>
      </c>
      <c r="D38" s="40"/>
      <c r="E38" s="22"/>
      <c r="F38" s="23"/>
      <c r="G38" s="24"/>
      <c r="H38" s="23"/>
      <c r="I38" s="60">
        <f t="shared" si="42"/>
        <v>160138.01575804403</v>
      </c>
      <c r="J38" s="61">
        <f t="shared" si="43"/>
        <v>252710.17510224134</v>
      </c>
      <c r="K38" s="66">
        <f t="shared" si="44"/>
        <v>434.45378151260502</v>
      </c>
      <c r="L38" s="66">
        <f t="shared" si="45"/>
        <v>60.186263096623975</v>
      </c>
      <c r="M38" s="36"/>
      <c r="N38" s="26">
        <f t="shared" si="25"/>
        <v>44.520687151719486</v>
      </c>
      <c r="O38" s="26">
        <f t="shared" si="26"/>
        <v>11.206749482318951</v>
      </c>
      <c r="P38" s="26">
        <f t="shared" si="27"/>
        <v>12.039069802023695</v>
      </c>
      <c r="Q38" s="26">
        <f t="shared" si="28"/>
        <v>9.9075692878559636</v>
      </c>
      <c r="R38" s="26">
        <f t="shared" si="29"/>
        <v>14.312107020303655</v>
      </c>
      <c r="S38" s="26">
        <f t="shared" si="30"/>
        <v>2.5349857452936364</v>
      </c>
      <c r="T38" s="26">
        <f t="shared" si="31"/>
        <v>1.531553887781572</v>
      </c>
      <c r="U38" s="26">
        <f t="shared" si="32"/>
        <v>2.9838894710227177</v>
      </c>
      <c r="V38" s="26">
        <f t="shared" si="33"/>
        <v>0.74993328298270079</v>
      </c>
      <c r="W38" s="26">
        <f t="shared" si="34"/>
        <v>0.19329266307863979</v>
      </c>
      <c r="X38" s="37">
        <f t="shared" si="35"/>
        <v>2.0162205618977285E-2</v>
      </c>
      <c r="Y38" s="26">
        <f t="shared" si="36"/>
        <v>99.999999999999986</v>
      </c>
      <c r="Z38" s="28">
        <f t="shared" si="37"/>
        <v>59.460668671714238</v>
      </c>
      <c r="AA38" s="29"/>
      <c r="AB38" s="41">
        <v>1.04</v>
      </c>
      <c r="AC38" s="41">
        <v>1.05</v>
      </c>
      <c r="AD38" s="42">
        <v>40242</v>
      </c>
      <c r="AE38" s="41">
        <v>42.15</v>
      </c>
      <c r="AF38" s="41">
        <v>10.61</v>
      </c>
      <c r="AG38" s="26">
        <f t="shared" si="38"/>
        <v>11.398</v>
      </c>
      <c r="AH38" s="41">
        <v>9.3800000000000008</v>
      </c>
      <c r="AI38" s="41">
        <v>13.55</v>
      </c>
      <c r="AJ38" s="41">
        <v>2.4</v>
      </c>
      <c r="AK38" s="41">
        <v>1.45</v>
      </c>
      <c r="AL38" s="41">
        <v>2.8250000000000002</v>
      </c>
      <c r="AM38" s="41">
        <v>0.71</v>
      </c>
      <c r="AN38" s="41">
        <v>0.183</v>
      </c>
      <c r="AO38" s="3">
        <f t="shared" si="39"/>
        <v>1.9088586030664396E-2</v>
      </c>
      <c r="AP38" s="3">
        <f t="shared" si="40"/>
        <v>94.675088586030668</v>
      </c>
      <c r="AQ38" s="3">
        <f t="shared" si="41"/>
        <v>1.4999999999999999E-2</v>
      </c>
      <c r="AR38" s="3" t="e">
        <f>#REF!/10000</f>
        <v>#REF!</v>
      </c>
      <c r="AS38" s="41">
        <v>6.72</v>
      </c>
      <c r="AT38" s="41">
        <v>5.35</v>
      </c>
      <c r="AU38" s="41">
        <v>4.53</v>
      </c>
      <c r="AV38" s="41">
        <v>3.93</v>
      </c>
      <c r="AW38" s="41">
        <v>100.5</v>
      </c>
      <c r="AX38" s="41">
        <v>99.86</v>
      </c>
      <c r="AY38" s="41">
        <v>150</v>
      </c>
      <c r="AZ38" s="41">
        <v>21</v>
      </c>
      <c r="BA38" s="41">
        <v>6</v>
      </c>
      <c r="BB38" s="41">
        <v>243</v>
      </c>
      <c r="BC38" s="41">
        <v>190</v>
      </c>
      <c r="BD38" s="41">
        <v>50</v>
      </c>
      <c r="BE38" s="41">
        <v>210</v>
      </c>
      <c r="BF38" s="41">
        <v>120</v>
      </c>
      <c r="BG38" s="41">
        <v>12</v>
      </c>
      <c r="BH38" s="41">
        <v>1.5</v>
      </c>
      <c r="BI38" s="41" t="s">
        <v>113</v>
      </c>
      <c r="BJ38" s="41">
        <v>43</v>
      </c>
      <c r="BK38" s="41">
        <v>5170</v>
      </c>
      <c r="BL38" s="41">
        <v>19.5</v>
      </c>
      <c r="BM38" s="41">
        <v>342</v>
      </c>
      <c r="BN38" s="41">
        <v>173</v>
      </c>
      <c r="BO38" s="41" t="s">
        <v>115</v>
      </c>
      <c r="BP38" s="41">
        <v>1.1000000000000001</v>
      </c>
      <c r="BQ38" s="41" t="s">
        <v>118</v>
      </c>
      <c r="BR38" s="41">
        <v>2</v>
      </c>
      <c r="BS38" s="41" t="s">
        <v>114</v>
      </c>
      <c r="BT38" s="41">
        <v>0.7</v>
      </c>
      <c r="BU38" s="41">
        <v>2140</v>
      </c>
      <c r="BV38" s="41">
        <v>137</v>
      </c>
      <c r="BW38" s="41">
        <v>236</v>
      </c>
      <c r="BX38" s="41">
        <v>26.5</v>
      </c>
      <c r="BY38" s="41">
        <v>85.9</v>
      </c>
      <c r="BZ38" s="41">
        <v>11.9</v>
      </c>
      <c r="CA38" s="41">
        <v>3</v>
      </c>
      <c r="CB38" s="41">
        <v>7.52</v>
      </c>
      <c r="CC38" s="41">
        <v>0.93</v>
      </c>
      <c r="CD38" s="41">
        <v>4.3899999999999997</v>
      </c>
      <c r="CE38" s="41">
        <v>0.73</v>
      </c>
      <c r="CF38" s="41">
        <v>1.94</v>
      </c>
      <c r="CG38" s="41">
        <v>0.25</v>
      </c>
      <c r="CH38" s="41">
        <v>1.43</v>
      </c>
      <c r="CI38" s="41">
        <v>0.20200000000000001</v>
      </c>
      <c r="CJ38" s="41">
        <v>7.6</v>
      </c>
      <c r="CK38" s="41">
        <v>8.56</v>
      </c>
      <c r="CL38" s="41" t="s">
        <v>112</v>
      </c>
      <c r="CM38" s="41" t="s">
        <v>119</v>
      </c>
      <c r="CN38" s="41">
        <v>10</v>
      </c>
      <c r="CO38" s="41" t="s">
        <v>118</v>
      </c>
      <c r="CP38" s="41">
        <v>12.2</v>
      </c>
      <c r="CQ38" s="41">
        <v>2.29</v>
      </c>
    </row>
    <row r="39" spans="1:95" s="34" customFormat="1">
      <c r="A39" s="40" t="s">
        <v>146</v>
      </c>
      <c r="B39" s="40"/>
      <c r="C39" s="40" t="s">
        <v>133</v>
      </c>
      <c r="D39" s="40"/>
      <c r="E39" s="22"/>
      <c r="F39" s="23"/>
      <c r="G39" s="24"/>
      <c r="H39" s="23"/>
      <c r="I39" s="60">
        <f t="shared" si="42"/>
        <v>6.9325269579205013</v>
      </c>
      <c r="J39" s="61">
        <f t="shared" si="43"/>
        <v>4.8592062633364117</v>
      </c>
      <c r="K39" s="66">
        <f t="shared" si="44"/>
        <v>99.534883720930239</v>
      </c>
      <c r="L39" s="66">
        <f t="shared" si="45"/>
        <v>17.433808553971485</v>
      </c>
      <c r="M39" s="36"/>
      <c r="N39" s="26">
        <f t="shared" ref="N39:W39" si="46">100*AE39/$AP39</f>
        <v>54.718428724873412</v>
      </c>
      <c r="O39" s="26">
        <f t="shared" si="46"/>
        <v>15.661602987059487</v>
      </c>
      <c r="P39" s="26">
        <f t="shared" si="46"/>
        <v>8.7340800982046964</v>
      </c>
      <c r="Q39" s="26">
        <f t="shared" si="46"/>
        <v>2.9256815508158152</v>
      </c>
      <c r="R39" s="26">
        <f t="shared" si="46"/>
        <v>6.7515728095749585</v>
      </c>
      <c r="S39" s="26">
        <f t="shared" si="46"/>
        <v>4.2350774896424728</v>
      </c>
      <c r="T39" s="26">
        <f t="shared" si="46"/>
        <v>3.1098153547133141</v>
      </c>
      <c r="U39" s="26">
        <f t="shared" si="46"/>
        <v>2.8019027159736072</v>
      </c>
      <c r="V39" s="26">
        <f t="shared" si="46"/>
        <v>0.91043936371541101</v>
      </c>
      <c r="W39" s="26">
        <f t="shared" si="46"/>
        <v>0.15139890542683238</v>
      </c>
      <c r="X39" s="37"/>
      <c r="Y39" s="26">
        <f t="shared" si="36"/>
        <v>100.00000000000001</v>
      </c>
      <c r="Z39" s="28">
        <f t="shared" si="37"/>
        <v>37.383377865701398</v>
      </c>
      <c r="AA39" s="29"/>
      <c r="AB39" s="41">
        <v>1.02</v>
      </c>
      <c r="AC39" s="41">
        <v>1.1000000000000001</v>
      </c>
      <c r="AD39" s="42">
        <v>40242</v>
      </c>
      <c r="AE39" s="41">
        <v>53.49</v>
      </c>
      <c r="AF39" s="41">
        <v>15.31</v>
      </c>
      <c r="AG39" s="26">
        <f t="shared" si="38"/>
        <v>8.5380000000000003</v>
      </c>
      <c r="AH39" s="41">
        <v>2.86</v>
      </c>
      <c r="AI39" s="41">
        <v>6.6</v>
      </c>
      <c r="AJ39" s="41">
        <v>4.1399999999999997</v>
      </c>
      <c r="AK39" s="41">
        <v>3.04</v>
      </c>
      <c r="AL39" s="41">
        <v>2.7389999999999999</v>
      </c>
      <c r="AM39" s="41">
        <v>0.89</v>
      </c>
      <c r="AN39" s="41">
        <v>0.14799999999999999</v>
      </c>
      <c r="AO39" s="41"/>
      <c r="AP39" s="3">
        <f t="shared" si="40"/>
        <v>97.754999999999995</v>
      </c>
      <c r="AQ39" s="3">
        <f t="shared" si="41"/>
        <v>0</v>
      </c>
      <c r="AR39" s="3" t="e">
        <f>#REF!/10000</f>
        <v>#REF!</v>
      </c>
      <c r="AS39" s="41">
        <v>5.32</v>
      </c>
      <c r="AT39" s="41">
        <v>3.75</v>
      </c>
      <c r="AU39" s="41">
        <v>1.1599999999999999</v>
      </c>
      <c r="AV39" s="41">
        <v>0.74</v>
      </c>
      <c r="AW39" s="41">
        <v>99.89</v>
      </c>
      <c r="AX39" s="41">
        <v>99.47</v>
      </c>
      <c r="AY39" s="41"/>
      <c r="AZ39" s="41">
        <v>11</v>
      </c>
      <c r="BA39" s="41">
        <v>4</v>
      </c>
      <c r="BB39" s="41">
        <v>165</v>
      </c>
      <c r="BC39" s="41" t="s">
        <v>117</v>
      </c>
      <c r="BD39" s="41">
        <v>19</v>
      </c>
      <c r="BE39" s="41">
        <v>10</v>
      </c>
      <c r="BF39" s="41">
        <v>150</v>
      </c>
      <c r="BG39" s="41">
        <v>25</v>
      </c>
      <c r="BH39" s="41">
        <v>1.6</v>
      </c>
      <c r="BI39" s="41" t="s">
        <v>113</v>
      </c>
      <c r="BJ39" s="41">
        <v>64</v>
      </c>
      <c r="BK39" s="41">
        <v>1712</v>
      </c>
      <c r="BL39" s="41">
        <v>37.799999999999997</v>
      </c>
      <c r="BM39" s="41">
        <v>551</v>
      </c>
      <c r="BN39" s="41">
        <v>103</v>
      </c>
      <c r="BO39" s="41">
        <v>3</v>
      </c>
      <c r="BP39" s="41">
        <v>1.9</v>
      </c>
      <c r="BQ39" s="41" t="s">
        <v>118</v>
      </c>
      <c r="BR39" s="41">
        <v>3</v>
      </c>
      <c r="BS39" s="41" t="s">
        <v>114</v>
      </c>
      <c r="BT39" s="41">
        <v>0.4</v>
      </c>
      <c r="BU39" s="41">
        <v>1304</v>
      </c>
      <c r="BV39" s="41">
        <v>103</v>
      </c>
      <c r="BW39" s="41">
        <v>201</v>
      </c>
      <c r="BX39" s="41">
        <v>25.9</v>
      </c>
      <c r="BY39" s="41">
        <v>98.2</v>
      </c>
      <c r="BZ39" s="41">
        <v>17.2</v>
      </c>
      <c r="CA39" s="41">
        <v>4.8</v>
      </c>
      <c r="CB39" s="41">
        <v>12.4</v>
      </c>
      <c r="CC39" s="41">
        <v>1.7</v>
      </c>
      <c r="CD39" s="41">
        <v>8.48</v>
      </c>
      <c r="CE39" s="41">
        <v>1.48</v>
      </c>
      <c r="CF39" s="41">
        <v>3.73</v>
      </c>
      <c r="CG39" s="41">
        <v>0.48199999999999998</v>
      </c>
      <c r="CH39" s="41">
        <v>2.91</v>
      </c>
      <c r="CI39" s="41">
        <v>0.44600000000000001</v>
      </c>
      <c r="CJ39" s="41">
        <v>13</v>
      </c>
      <c r="CK39" s="41">
        <v>5.23</v>
      </c>
      <c r="CL39" s="41" t="s">
        <v>112</v>
      </c>
      <c r="CM39" s="41">
        <v>0.1</v>
      </c>
      <c r="CN39" s="41">
        <v>11</v>
      </c>
      <c r="CO39" s="41" t="s">
        <v>118</v>
      </c>
      <c r="CP39" s="41">
        <v>9.4499999999999993</v>
      </c>
      <c r="CQ39" s="41">
        <v>2.38</v>
      </c>
    </row>
    <row r="40" spans="1:95" s="34" customFormat="1">
      <c r="A40" s="40"/>
      <c r="B40" s="40"/>
      <c r="C40" s="40"/>
      <c r="D40" s="40"/>
      <c r="E40" s="46"/>
      <c r="F40" s="41"/>
      <c r="G40" s="42"/>
      <c r="H40" s="62"/>
      <c r="I40" s="73"/>
      <c r="J40" s="74"/>
      <c r="K40" s="42"/>
      <c r="L40" s="42"/>
      <c r="M40" s="36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6"/>
      <c r="Y40" s="47"/>
      <c r="Z40" s="47"/>
      <c r="AA40" s="36"/>
      <c r="AB40" s="41"/>
      <c r="AC40" s="41"/>
      <c r="AD40" s="42"/>
      <c r="AE40" s="41"/>
      <c r="AF40" s="41"/>
      <c r="AG40" s="26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</row>
    <row r="41" spans="1:95" s="34" customFormat="1">
      <c r="A41" s="40"/>
      <c r="B41" s="40"/>
      <c r="C41" s="40"/>
      <c r="D41" s="40"/>
      <c r="E41" s="46"/>
      <c r="F41" s="41"/>
      <c r="G41" s="42"/>
      <c r="H41" s="62"/>
      <c r="I41" s="73"/>
      <c r="J41" s="74"/>
      <c r="K41" s="42"/>
      <c r="L41" s="42"/>
      <c r="M41" s="36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6"/>
      <c r="Y41" s="47"/>
      <c r="Z41" s="47"/>
      <c r="AA41" s="36"/>
      <c r="AB41" s="41"/>
      <c r="AC41" s="41"/>
      <c r="AD41" s="42"/>
      <c r="AE41" s="41"/>
      <c r="AF41" s="41"/>
      <c r="AG41" s="26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</row>
    <row r="42" spans="1:95" s="34" customFormat="1">
      <c r="A42" s="40"/>
      <c r="B42" s="40"/>
      <c r="C42" s="40"/>
      <c r="D42" s="40"/>
      <c r="E42" s="46"/>
      <c r="F42" s="41"/>
      <c r="G42" s="42"/>
      <c r="H42" s="62"/>
      <c r="I42" s="73"/>
      <c r="J42" s="74"/>
      <c r="K42" s="42"/>
      <c r="L42" s="42"/>
      <c r="M42" s="36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6"/>
      <c r="Y42" s="47"/>
      <c r="Z42" s="47"/>
      <c r="AA42" s="36"/>
      <c r="AB42" s="41"/>
      <c r="AC42" s="41"/>
      <c r="AD42" s="42"/>
      <c r="AE42" s="41"/>
      <c r="AF42" s="41"/>
      <c r="AG42" s="26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</row>
    <row r="43" spans="1:95" s="34" customFormat="1">
      <c r="A43" s="40"/>
      <c r="B43" s="40"/>
      <c r="C43" s="40"/>
      <c r="D43" s="40"/>
      <c r="E43" s="46"/>
      <c r="F43" s="41"/>
      <c r="G43" s="42"/>
      <c r="H43" s="62"/>
      <c r="I43" s="73"/>
      <c r="J43" s="74"/>
      <c r="K43" s="42"/>
      <c r="L43" s="42"/>
      <c r="M43" s="36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6"/>
      <c r="Y43" s="47"/>
      <c r="Z43" s="47"/>
      <c r="AA43" s="36"/>
      <c r="AB43" s="41"/>
      <c r="AC43" s="41"/>
      <c r="AD43" s="42"/>
      <c r="AE43" s="41"/>
      <c r="AF43" s="41"/>
      <c r="AG43" s="26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</row>
    <row r="44" spans="1:95" s="34" customFormat="1">
      <c r="A44" s="40"/>
      <c r="B44" s="40"/>
      <c r="C44" s="40"/>
      <c r="D44" s="40"/>
      <c r="E44" s="46"/>
      <c r="F44" s="41"/>
      <c r="G44" s="42"/>
      <c r="H44" s="62"/>
      <c r="I44" s="73"/>
      <c r="J44" s="74"/>
      <c r="K44" s="42"/>
      <c r="L44" s="42"/>
      <c r="M44" s="36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6"/>
      <c r="Y44" s="47"/>
      <c r="Z44" s="47"/>
      <c r="AA44" s="36"/>
      <c r="AB44" s="41"/>
      <c r="AC44" s="41"/>
      <c r="AD44" s="42"/>
      <c r="AE44" s="41"/>
      <c r="AF44" s="41"/>
      <c r="AG44" s="26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</row>
    <row r="45" spans="1:95" s="54" customFormat="1">
      <c r="A45" s="45" t="s">
        <v>147</v>
      </c>
      <c r="B45" s="45"/>
      <c r="C45" s="45"/>
      <c r="D45" s="45"/>
      <c r="E45" s="49"/>
      <c r="F45" s="50"/>
      <c r="G45" s="51"/>
      <c r="H45" s="63"/>
      <c r="I45" s="63"/>
      <c r="J45" s="51"/>
      <c r="K45" s="51"/>
      <c r="L45" s="51"/>
      <c r="M45" s="52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49"/>
      <c r="Y45" s="53"/>
      <c r="Z45" s="53"/>
      <c r="AA45" s="52"/>
      <c r="AB45" s="50"/>
      <c r="AC45" s="50"/>
      <c r="AD45" s="51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</row>
    <row r="46" spans="1:95">
      <c r="A46" s="31" t="s">
        <v>148</v>
      </c>
      <c r="B46" s="31"/>
      <c r="C46" s="10" t="s">
        <v>149</v>
      </c>
      <c r="D46" s="10" t="s">
        <v>150</v>
      </c>
      <c r="E46" s="22"/>
      <c r="F46" s="23"/>
      <c r="G46" s="24"/>
      <c r="H46" s="23"/>
      <c r="I46" s="60">
        <f t="shared" ref="I46" si="47">IF(K46&gt;0,0.35*EXP(0.03*K46),0)</f>
        <v>4.6548971268291783</v>
      </c>
      <c r="J46" s="61">
        <f t="shared" ref="J46" si="48">IF(L46&gt;0,0.058*EXP(0.254*L46),0)</f>
        <v>3.1666181046219375</v>
      </c>
      <c r="K46" s="66">
        <f t="shared" ref="K46:K55" si="49">BK46/BZ46</f>
        <v>86.258064516129039</v>
      </c>
      <c r="L46" s="66">
        <f t="shared" ref="L46:L55" si="50">BK46/BY46</f>
        <v>15.747938751472319</v>
      </c>
      <c r="M46" s="32"/>
      <c r="N46" s="26">
        <f t="shared" ref="N46:N56" si="51">100*AE46/$AP46</f>
        <v>41.355239826723228</v>
      </c>
      <c r="O46" s="26">
        <f t="shared" ref="O46:O56" si="52">100*AF46/$AP46</f>
        <v>10.773685273718943</v>
      </c>
      <c r="P46" s="26">
        <f t="shared" ref="P46:P56" si="53">100*AG46/$AP46</f>
        <v>15.976477453819049</v>
      </c>
      <c r="Q46" s="26">
        <f t="shared" ref="Q46:Q56" si="54">100*AH46/$AP46</f>
        <v>7.8894799452337674</v>
      </c>
      <c r="R46" s="26">
        <f t="shared" ref="R46:R56" si="55">100*AI46/$AP46</f>
        <v>14.10679415527574</v>
      </c>
      <c r="S46" s="26">
        <f t="shared" ref="S46:S56" si="56">100*AJ46/$AP46</f>
        <v>1.2344847709469622</v>
      </c>
      <c r="T46" s="26">
        <f t="shared" ref="T46:T56" si="57">100*AK46/$AP46</f>
        <v>3.1198796938477771</v>
      </c>
      <c r="U46" s="26">
        <f t="shared" ref="U46:U56" si="58">100*AL46/$AP46</f>
        <v>4.6495185509393302</v>
      </c>
      <c r="V46" s="26">
        <f t="shared" ref="V46:V56" si="59">100*AM46/$AP46</f>
        <v>0.66213274078064333</v>
      </c>
      <c r="W46" s="26">
        <f t="shared" ref="W46:W56" si="60">100*AN46/$AP46</f>
        <v>0.23230758871456469</v>
      </c>
      <c r="X46" s="37"/>
      <c r="Y46" s="26">
        <f t="shared" ref="Y46:Y56" si="61">SUM(N46:X46)</f>
        <v>100.00000000000001</v>
      </c>
      <c r="Z46" s="28">
        <f t="shared" ref="Z46:Z56" si="62">100*(Q46/40.311)/((Q46/40.311)+(P46/71.846))</f>
        <v>46.812162330725251</v>
      </c>
      <c r="AA46" s="29"/>
      <c r="AB46" s="3">
        <v>1.07</v>
      </c>
      <c r="AC46" s="3">
        <v>1.07</v>
      </c>
      <c r="AD46" s="33">
        <v>39842</v>
      </c>
      <c r="AE46" s="3">
        <v>36.85</v>
      </c>
      <c r="AF46" s="3">
        <v>9.6</v>
      </c>
      <c r="AG46" s="26">
        <f t="shared" ref="AG46:AG56" si="63">AT46+0.9*AS46</f>
        <v>14.236000000000001</v>
      </c>
      <c r="AH46" s="3">
        <v>7.03</v>
      </c>
      <c r="AI46" s="3">
        <v>12.57</v>
      </c>
      <c r="AJ46" s="3">
        <v>1.1000000000000001</v>
      </c>
      <c r="AK46" s="3">
        <v>2.78</v>
      </c>
      <c r="AL46" s="3">
        <v>4.1429999999999998</v>
      </c>
      <c r="AM46" s="3">
        <v>0.59</v>
      </c>
      <c r="AN46" s="3">
        <v>0.20699999999999999</v>
      </c>
      <c r="AO46" s="3"/>
      <c r="AP46" s="3">
        <f t="shared" ref="AP46:AP56" si="64">SUM(AE46:AO46)</f>
        <v>89.105999999999995</v>
      </c>
      <c r="AQ46" s="3">
        <f t="shared" ref="AQ46:AQ56" si="65">AY46/10000</f>
        <v>0</v>
      </c>
      <c r="AR46" s="3" t="e">
        <f>#REF!/10000</f>
        <v>#REF!</v>
      </c>
      <c r="AS46" s="3">
        <v>12.54</v>
      </c>
      <c r="AT46" s="3">
        <v>2.95</v>
      </c>
      <c r="AU46" s="3">
        <v>8.2100000000000009</v>
      </c>
      <c r="AV46" s="3">
        <v>7.88</v>
      </c>
      <c r="AW46" s="3">
        <v>98.9</v>
      </c>
      <c r="AX46" s="3">
        <v>98.57</v>
      </c>
      <c r="AY46" s="3"/>
      <c r="AZ46" s="3">
        <v>26</v>
      </c>
      <c r="BA46" s="3">
        <v>7</v>
      </c>
      <c r="BB46" s="3">
        <v>327</v>
      </c>
      <c r="BC46" s="3">
        <v>60</v>
      </c>
      <c r="BD46" s="3">
        <v>58</v>
      </c>
      <c r="BE46" s="3">
        <v>240</v>
      </c>
      <c r="BF46" s="3">
        <v>980</v>
      </c>
      <c r="BG46" s="3">
        <v>13</v>
      </c>
      <c r="BH46" s="3">
        <v>1.8</v>
      </c>
      <c r="BI46" s="3" t="s">
        <v>113</v>
      </c>
      <c r="BJ46" s="3">
        <v>67</v>
      </c>
      <c r="BK46" s="3">
        <v>1337</v>
      </c>
      <c r="BL46" s="3">
        <v>21.6</v>
      </c>
      <c r="BM46" s="3">
        <v>421</v>
      </c>
      <c r="BN46" s="3">
        <v>135</v>
      </c>
      <c r="BO46" s="3" t="s">
        <v>115</v>
      </c>
      <c r="BP46" s="3">
        <v>4.2</v>
      </c>
      <c r="BQ46" s="3" t="s">
        <v>118</v>
      </c>
      <c r="BR46" s="3">
        <v>2</v>
      </c>
      <c r="BS46" s="3">
        <v>2.6</v>
      </c>
      <c r="BT46" s="3">
        <v>0.3</v>
      </c>
      <c r="BU46" s="3">
        <v>771</v>
      </c>
      <c r="BV46" s="3">
        <v>142</v>
      </c>
      <c r="BW46" s="3">
        <v>270</v>
      </c>
      <c r="BX46" s="3">
        <v>28.4</v>
      </c>
      <c r="BY46" s="3">
        <v>84.9</v>
      </c>
      <c r="BZ46" s="3">
        <v>15.5</v>
      </c>
      <c r="CA46" s="3">
        <v>4.3499999999999996</v>
      </c>
      <c r="CB46" s="3">
        <v>10.3</v>
      </c>
      <c r="CC46" s="3">
        <v>1.1499999999999999</v>
      </c>
      <c r="CD46" s="3">
        <v>5.21</v>
      </c>
      <c r="CE46" s="3">
        <v>0.86</v>
      </c>
      <c r="CF46" s="3">
        <v>2.2000000000000002</v>
      </c>
      <c r="CG46" s="3">
        <v>0.28100000000000003</v>
      </c>
      <c r="CH46" s="3">
        <v>1.42</v>
      </c>
      <c r="CI46" s="3">
        <v>0.18099999999999999</v>
      </c>
      <c r="CJ46" s="3">
        <v>11.9</v>
      </c>
      <c r="CK46" s="3">
        <v>11.5</v>
      </c>
      <c r="CL46" s="3">
        <v>1.3</v>
      </c>
      <c r="CM46" s="3" t="s">
        <v>119</v>
      </c>
      <c r="CN46" s="3">
        <v>10</v>
      </c>
      <c r="CO46" s="3">
        <v>21.5</v>
      </c>
      <c r="CP46" s="3">
        <v>12.2</v>
      </c>
      <c r="CQ46" s="3">
        <v>1.29</v>
      </c>
    </row>
    <row r="47" spans="1:95">
      <c r="A47" s="31" t="s">
        <v>151</v>
      </c>
      <c r="B47" s="31"/>
      <c r="C47" s="10" t="s">
        <v>149</v>
      </c>
      <c r="D47" s="10" t="s">
        <v>150</v>
      </c>
      <c r="E47" s="22"/>
      <c r="F47" s="23"/>
      <c r="G47" s="24"/>
      <c r="H47" s="23"/>
      <c r="I47" s="60">
        <f t="shared" ref="I47:I56" si="66">IF(K47&gt;0,0.35*EXP(0.03*K47),0)</f>
        <v>1793.3569654623218</v>
      </c>
      <c r="J47" s="61">
        <f t="shared" ref="J47:J56" si="67">IF(L47&gt;0,0.058*EXP(0.254*L47),0)</f>
        <v>9288.9171087715804</v>
      </c>
      <c r="K47" s="66">
        <f t="shared" si="49"/>
        <v>284.72222222222223</v>
      </c>
      <c r="L47" s="66">
        <f t="shared" si="50"/>
        <v>47.180667433831985</v>
      </c>
      <c r="M47" s="32"/>
      <c r="N47" s="26">
        <f t="shared" si="51"/>
        <v>43.282365382920588</v>
      </c>
      <c r="O47" s="26">
        <f t="shared" si="52"/>
        <v>7.9426280074028366</v>
      </c>
      <c r="P47" s="26">
        <f t="shared" si="53"/>
        <v>15.179122234951969</v>
      </c>
      <c r="Q47" s="26">
        <f t="shared" si="54"/>
        <v>7.4579183925266586</v>
      </c>
      <c r="R47" s="26">
        <f t="shared" si="55"/>
        <v>14.486207808231249</v>
      </c>
      <c r="S47" s="26">
        <f t="shared" si="56"/>
        <v>3.7344672600687403</v>
      </c>
      <c r="T47" s="26">
        <f t="shared" si="57"/>
        <v>2.1150965012778706</v>
      </c>
      <c r="U47" s="26">
        <f t="shared" si="58"/>
        <v>4.3855204018683347</v>
      </c>
      <c r="V47" s="26">
        <f t="shared" si="59"/>
        <v>1.1897417819688021</v>
      </c>
      <c r="W47" s="26">
        <f t="shared" si="60"/>
        <v>0.22693222878293817</v>
      </c>
      <c r="X47" s="37"/>
      <c r="Y47" s="26">
        <f t="shared" si="61"/>
        <v>100</v>
      </c>
      <c r="Z47" s="28">
        <f t="shared" si="62"/>
        <v>46.686263208014893</v>
      </c>
      <c r="AA47" s="29"/>
      <c r="AB47" s="3">
        <v>1.01</v>
      </c>
      <c r="AC47" s="3">
        <v>1.06</v>
      </c>
      <c r="AD47" s="33">
        <v>39842</v>
      </c>
      <c r="AE47" s="3">
        <v>39.29</v>
      </c>
      <c r="AF47" s="3">
        <v>7.21</v>
      </c>
      <c r="AG47" s="26">
        <f t="shared" si="63"/>
        <v>13.779000000000002</v>
      </c>
      <c r="AH47" s="3">
        <v>6.77</v>
      </c>
      <c r="AI47" s="3">
        <v>13.15</v>
      </c>
      <c r="AJ47" s="3">
        <v>3.39</v>
      </c>
      <c r="AK47" s="3">
        <v>1.92</v>
      </c>
      <c r="AL47" s="3">
        <v>3.9809999999999999</v>
      </c>
      <c r="AM47" s="3">
        <v>1.08</v>
      </c>
      <c r="AN47" s="3">
        <v>0.20599999999999999</v>
      </c>
      <c r="AO47" s="3"/>
      <c r="AP47" s="3">
        <f t="shared" si="64"/>
        <v>90.77600000000001</v>
      </c>
      <c r="AQ47" s="3">
        <f t="shared" si="65"/>
        <v>0</v>
      </c>
      <c r="AR47" s="3" t="e">
        <f>#REF!/10000</f>
        <v>#REF!</v>
      </c>
      <c r="AS47" s="3">
        <v>11.91</v>
      </c>
      <c r="AT47" s="3">
        <v>3.06</v>
      </c>
      <c r="AU47" s="3">
        <v>4.99</v>
      </c>
      <c r="AV47" s="3">
        <v>4.6500000000000004</v>
      </c>
      <c r="AW47" s="3">
        <v>97.3</v>
      </c>
      <c r="AX47" s="3">
        <v>96.96</v>
      </c>
      <c r="AY47" s="3"/>
      <c r="AZ47" s="3">
        <v>42</v>
      </c>
      <c r="BA47" s="3">
        <v>6</v>
      </c>
      <c r="BB47" s="3">
        <v>187</v>
      </c>
      <c r="BC47" s="3">
        <v>210</v>
      </c>
      <c r="BD47" s="3">
        <v>107</v>
      </c>
      <c r="BE47" s="3">
        <v>550</v>
      </c>
      <c r="BF47" s="3">
        <v>890</v>
      </c>
      <c r="BG47" s="3">
        <v>16</v>
      </c>
      <c r="BH47" s="3">
        <v>2.7</v>
      </c>
      <c r="BI47" s="3" t="s">
        <v>113</v>
      </c>
      <c r="BJ47" s="3">
        <v>49</v>
      </c>
      <c r="BK47" s="3">
        <v>4100</v>
      </c>
      <c r="BL47" s="3">
        <v>21.7</v>
      </c>
      <c r="BM47" s="3">
        <v>348</v>
      </c>
      <c r="BN47" s="3">
        <v>145</v>
      </c>
      <c r="BO47" s="3" t="s">
        <v>115</v>
      </c>
      <c r="BP47" s="3">
        <v>5.9</v>
      </c>
      <c r="BQ47" s="3" t="s">
        <v>118</v>
      </c>
      <c r="BR47" s="3">
        <v>2</v>
      </c>
      <c r="BS47" s="3">
        <v>1.9</v>
      </c>
      <c r="BT47" s="3">
        <v>0.1</v>
      </c>
      <c r="BU47" s="3">
        <v>609</v>
      </c>
      <c r="BV47" s="3">
        <v>159</v>
      </c>
      <c r="BW47" s="3">
        <v>295</v>
      </c>
      <c r="BX47" s="3">
        <v>29.7</v>
      </c>
      <c r="BY47" s="3">
        <v>86.9</v>
      </c>
      <c r="BZ47" s="3">
        <v>14.4</v>
      </c>
      <c r="CA47" s="3">
        <v>3.9</v>
      </c>
      <c r="CB47" s="3">
        <v>9.4700000000000006</v>
      </c>
      <c r="CC47" s="3">
        <v>1.08</v>
      </c>
      <c r="CD47" s="3">
        <v>4.97</v>
      </c>
      <c r="CE47" s="3">
        <v>0.81</v>
      </c>
      <c r="CF47" s="3">
        <v>2.17</v>
      </c>
      <c r="CG47" s="3">
        <v>0.27400000000000002</v>
      </c>
      <c r="CH47" s="3">
        <v>1.47</v>
      </c>
      <c r="CI47" s="3">
        <v>0.193</v>
      </c>
      <c r="CJ47" s="3">
        <v>10.1</v>
      </c>
      <c r="CK47" s="3">
        <v>12.2</v>
      </c>
      <c r="CL47" s="3">
        <v>0.7</v>
      </c>
      <c r="CM47" s="3" t="s">
        <v>119</v>
      </c>
      <c r="CN47" s="3">
        <v>8</v>
      </c>
      <c r="CO47" s="3">
        <v>5.7</v>
      </c>
      <c r="CP47" s="3">
        <v>13.7</v>
      </c>
      <c r="CQ47" s="3">
        <v>3.16</v>
      </c>
    </row>
    <row r="48" spans="1:95" s="34" customFormat="1">
      <c r="A48" s="40" t="s">
        <v>152</v>
      </c>
      <c r="B48" s="40"/>
      <c r="C48" s="40" t="s">
        <v>149</v>
      </c>
      <c r="D48" s="40" t="s">
        <v>150</v>
      </c>
      <c r="E48" s="22"/>
      <c r="F48" s="23"/>
      <c r="G48" s="24"/>
      <c r="H48" s="23"/>
      <c r="I48" s="60">
        <f t="shared" si="66"/>
        <v>6.7532265304403793</v>
      </c>
      <c r="J48" s="61">
        <f t="shared" si="67"/>
        <v>1.9454889596803566</v>
      </c>
      <c r="K48" s="66">
        <f t="shared" si="49"/>
        <v>98.661417322834652</v>
      </c>
      <c r="L48" s="66">
        <f t="shared" si="50"/>
        <v>13.830022075055188</v>
      </c>
      <c r="M48" s="36"/>
      <c r="N48" s="26">
        <f t="shared" si="51"/>
        <v>43.557970502818229</v>
      </c>
      <c r="O48" s="26">
        <f t="shared" si="52"/>
        <v>9.3633454398832932</v>
      </c>
      <c r="P48" s="26">
        <f t="shared" si="53"/>
        <v>14.78605050453084</v>
      </c>
      <c r="Q48" s="26">
        <f t="shared" si="54"/>
        <v>6.7853564093552352</v>
      </c>
      <c r="R48" s="26">
        <f t="shared" si="55"/>
        <v>13.168948294472331</v>
      </c>
      <c r="S48" s="26">
        <f t="shared" si="56"/>
        <v>1.3726954578136412</v>
      </c>
      <c r="T48" s="26">
        <f t="shared" si="57"/>
        <v>6.2385102513644348</v>
      </c>
      <c r="U48" s="26">
        <f t="shared" si="58"/>
        <v>3.9797008150922313</v>
      </c>
      <c r="V48" s="26">
        <f t="shared" si="59"/>
        <v>0.55800628366408178</v>
      </c>
      <c r="W48" s="26">
        <f t="shared" si="60"/>
        <v>0.17521397307052169</v>
      </c>
      <c r="X48" s="37">
        <f t="shared" ref="X48:X54" si="68">100*AO48/$AP48</f>
        <v>1.4202067935164195E-2</v>
      </c>
      <c r="Y48" s="26">
        <f t="shared" si="61"/>
        <v>99.999999999999986</v>
      </c>
      <c r="Z48" s="28">
        <f t="shared" si="62"/>
        <v>44.99143339199285</v>
      </c>
      <c r="AA48" s="29"/>
      <c r="AB48" s="41">
        <v>1.02</v>
      </c>
      <c r="AC48" s="41">
        <v>1</v>
      </c>
      <c r="AD48" s="42">
        <v>40242</v>
      </c>
      <c r="AE48" s="41">
        <v>39.03</v>
      </c>
      <c r="AF48" s="41">
        <v>8.39</v>
      </c>
      <c r="AG48" s="26">
        <f t="shared" si="63"/>
        <v>13.248999999999999</v>
      </c>
      <c r="AH48" s="41">
        <v>6.08</v>
      </c>
      <c r="AI48" s="41">
        <v>11.8</v>
      </c>
      <c r="AJ48" s="41">
        <v>1.23</v>
      </c>
      <c r="AK48" s="41">
        <v>5.59</v>
      </c>
      <c r="AL48" s="41">
        <v>3.5659999999999998</v>
      </c>
      <c r="AM48" s="41">
        <v>0.5</v>
      </c>
      <c r="AN48" s="41">
        <v>0.157</v>
      </c>
      <c r="AO48" s="3">
        <f t="shared" ref="AO48:AO54" si="69">AQ48*(74.7/58.7)</f>
        <v>1.2725724020442931E-2</v>
      </c>
      <c r="AP48" s="3">
        <f t="shared" si="64"/>
        <v>89.60472572402044</v>
      </c>
      <c r="AQ48" s="3">
        <f t="shared" si="65"/>
        <v>0.01</v>
      </c>
      <c r="AR48" s="3" t="e">
        <f>#REF!/10000</f>
        <v>#REF!</v>
      </c>
      <c r="AS48" s="41">
        <v>12.91</v>
      </c>
      <c r="AT48" s="41">
        <v>1.63</v>
      </c>
      <c r="AU48" s="41">
        <v>9.58</v>
      </c>
      <c r="AV48" s="41">
        <v>9.4</v>
      </c>
      <c r="AW48" s="41">
        <v>100.7</v>
      </c>
      <c r="AX48" s="41">
        <v>100.5</v>
      </c>
      <c r="AY48" s="41">
        <v>100</v>
      </c>
      <c r="AZ48" s="41">
        <v>26</v>
      </c>
      <c r="BA48" s="41">
        <v>5</v>
      </c>
      <c r="BB48" s="41">
        <v>166</v>
      </c>
      <c r="BC48" s="41">
        <v>230</v>
      </c>
      <c r="BD48" s="41">
        <v>51</v>
      </c>
      <c r="BE48" s="41">
        <v>100</v>
      </c>
      <c r="BF48" s="41">
        <v>120</v>
      </c>
      <c r="BG48" s="41">
        <v>12</v>
      </c>
      <c r="BH48" s="41">
        <v>1.7</v>
      </c>
      <c r="BI48" s="41" t="s">
        <v>113</v>
      </c>
      <c r="BJ48" s="41">
        <v>98</v>
      </c>
      <c r="BK48" s="41">
        <v>1253</v>
      </c>
      <c r="BL48" s="41">
        <v>18.2</v>
      </c>
      <c r="BM48" s="41">
        <v>389</v>
      </c>
      <c r="BN48" s="41">
        <v>179</v>
      </c>
      <c r="BO48" s="41" t="s">
        <v>115</v>
      </c>
      <c r="BP48" s="41">
        <v>1.3</v>
      </c>
      <c r="BQ48" s="41" t="s">
        <v>118</v>
      </c>
      <c r="BR48" s="41">
        <v>5</v>
      </c>
      <c r="BS48" s="41">
        <v>0.7</v>
      </c>
      <c r="BT48" s="41">
        <v>0.3</v>
      </c>
      <c r="BU48" s="41">
        <v>1700</v>
      </c>
      <c r="BV48" s="41">
        <v>129</v>
      </c>
      <c r="BW48" s="41">
        <v>230</v>
      </c>
      <c r="BX48" s="41">
        <v>27.1</v>
      </c>
      <c r="BY48" s="41">
        <v>90.6</v>
      </c>
      <c r="BZ48" s="41">
        <v>12.7</v>
      </c>
      <c r="CA48" s="41">
        <v>3.29</v>
      </c>
      <c r="CB48" s="41">
        <v>7.92</v>
      </c>
      <c r="CC48" s="41">
        <v>0.95</v>
      </c>
      <c r="CD48" s="41">
        <v>4.59</v>
      </c>
      <c r="CE48" s="41">
        <v>0.75</v>
      </c>
      <c r="CF48" s="41">
        <v>1.83</v>
      </c>
      <c r="CG48" s="41">
        <v>0.224</v>
      </c>
      <c r="CH48" s="41">
        <v>1.19</v>
      </c>
      <c r="CI48" s="41">
        <v>0.16600000000000001</v>
      </c>
      <c r="CJ48" s="41">
        <v>8.6999999999999993</v>
      </c>
      <c r="CK48" s="41">
        <v>8.89</v>
      </c>
      <c r="CL48" s="41" t="s">
        <v>112</v>
      </c>
      <c r="CM48" s="41" t="s">
        <v>119</v>
      </c>
      <c r="CN48" s="41">
        <v>10</v>
      </c>
      <c r="CO48" s="41" t="s">
        <v>118</v>
      </c>
      <c r="CP48" s="41">
        <v>11.6</v>
      </c>
      <c r="CQ48" s="41">
        <v>1.66</v>
      </c>
    </row>
    <row r="49" spans="1:95">
      <c r="A49" s="31" t="s">
        <v>153</v>
      </c>
      <c r="B49" s="31"/>
      <c r="C49" s="10" t="s">
        <v>149</v>
      </c>
      <c r="D49" s="10" t="s">
        <v>150</v>
      </c>
      <c r="E49" s="22"/>
      <c r="F49" s="23"/>
      <c r="G49" s="24"/>
      <c r="H49" s="23"/>
      <c r="I49" s="60">
        <f t="shared" si="66"/>
        <v>16.399267989226583</v>
      </c>
      <c r="J49" s="61">
        <f t="shared" si="67"/>
        <v>16.767003501074747</v>
      </c>
      <c r="K49" s="66">
        <f t="shared" si="49"/>
        <v>128.23529411764704</v>
      </c>
      <c r="L49" s="66">
        <f t="shared" si="50"/>
        <v>22.309941520467834</v>
      </c>
      <c r="M49" s="32"/>
      <c r="N49" s="26">
        <f t="shared" si="51"/>
        <v>45.390591065995217</v>
      </c>
      <c r="O49" s="26">
        <f t="shared" si="52"/>
        <v>10.357512503827238</v>
      </c>
      <c r="P49" s="26">
        <f t="shared" si="53"/>
        <v>12.841168870029954</v>
      </c>
      <c r="Q49" s="26">
        <f t="shared" si="54"/>
        <v>8.7368032933838045</v>
      </c>
      <c r="R49" s="26">
        <f t="shared" si="55"/>
        <v>13.749195354821442</v>
      </c>
      <c r="S49" s="26">
        <f t="shared" si="56"/>
        <v>3.7780770998416449</v>
      </c>
      <c r="T49" s="26">
        <f t="shared" si="57"/>
        <v>0.65472358832483057</v>
      </c>
      <c r="U49" s="26">
        <f t="shared" si="58"/>
        <v>3.8113499379368414</v>
      </c>
      <c r="V49" s="26">
        <f t="shared" si="59"/>
        <v>0.45079329032201448</v>
      </c>
      <c r="W49" s="26">
        <f t="shared" si="60"/>
        <v>0.20929688479236386</v>
      </c>
      <c r="X49" s="37">
        <f t="shared" si="68"/>
        <v>2.0488110724662011E-2</v>
      </c>
      <c r="Y49" s="26">
        <f t="shared" si="61"/>
        <v>99.999999999999986</v>
      </c>
      <c r="Z49" s="28">
        <f t="shared" si="62"/>
        <v>54.804842089517301</v>
      </c>
      <c r="AA49" s="29"/>
      <c r="AB49" s="3">
        <v>1.07</v>
      </c>
      <c r="AC49" s="3">
        <v>1.08</v>
      </c>
      <c r="AD49" s="33">
        <v>39842</v>
      </c>
      <c r="AE49" s="3">
        <v>42.29</v>
      </c>
      <c r="AF49" s="3">
        <v>9.65</v>
      </c>
      <c r="AG49" s="26">
        <f t="shared" si="63"/>
        <v>11.963999999999999</v>
      </c>
      <c r="AH49" s="3">
        <v>8.14</v>
      </c>
      <c r="AI49" s="3">
        <v>12.81</v>
      </c>
      <c r="AJ49" s="3">
        <v>3.52</v>
      </c>
      <c r="AK49" s="3">
        <v>0.61</v>
      </c>
      <c r="AL49" s="3">
        <v>3.5510000000000002</v>
      </c>
      <c r="AM49" s="3">
        <v>0.42</v>
      </c>
      <c r="AN49" s="3">
        <v>0.19500000000000001</v>
      </c>
      <c r="AO49" s="3">
        <f t="shared" si="69"/>
        <v>1.9088586030664396E-2</v>
      </c>
      <c r="AP49" s="3">
        <f t="shared" si="64"/>
        <v>93.169088586030654</v>
      </c>
      <c r="AQ49" s="3">
        <f t="shared" si="65"/>
        <v>1.4999999999999999E-2</v>
      </c>
      <c r="AR49" s="3" t="e">
        <f>#REF!/10000</f>
        <v>#REF!</v>
      </c>
      <c r="AS49" s="3">
        <v>6.06</v>
      </c>
      <c r="AT49" s="3">
        <v>6.51</v>
      </c>
      <c r="AU49" s="3">
        <v>4.01</v>
      </c>
      <c r="AV49" s="3">
        <v>3.28</v>
      </c>
      <c r="AW49" s="3">
        <v>98.5</v>
      </c>
      <c r="AX49" s="3">
        <v>97.77</v>
      </c>
      <c r="AY49" s="3">
        <v>150</v>
      </c>
      <c r="AZ49" s="3">
        <v>26</v>
      </c>
      <c r="BA49" s="3">
        <v>6</v>
      </c>
      <c r="BB49" s="3">
        <v>283</v>
      </c>
      <c r="BC49" s="3">
        <v>270</v>
      </c>
      <c r="BD49" s="3">
        <v>47</v>
      </c>
      <c r="BE49" s="3">
        <v>150</v>
      </c>
      <c r="BF49" s="3">
        <v>110</v>
      </c>
      <c r="BG49" s="3">
        <v>11</v>
      </c>
      <c r="BH49" s="3">
        <v>1.3</v>
      </c>
      <c r="BI49" s="3">
        <v>8</v>
      </c>
      <c r="BJ49" s="3">
        <v>23</v>
      </c>
      <c r="BK49" s="3">
        <v>1526</v>
      </c>
      <c r="BL49" s="3">
        <v>16.600000000000001</v>
      </c>
      <c r="BM49" s="3">
        <v>420</v>
      </c>
      <c r="BN49" s="3">
        <v>116</v>
      </c>
      <c r="BO49" s="3" t="s">
        <v>115</v>
      </c>
      <c r="BP49" s="3" t="s">
        <v>112</v>
      </c>
      <c r="BQ49" s="3" t="s">
        <v>118</v>
      </c>
      <c r="BR49" s="3">
        <v>2</v>
      </c>
      <c r="BS49" s="3">
        <v>1.6</v>
      </c>
      <c r="BT49" s="3">
        <v>1.2</v>
      </c>
      <c r="BU49" s="3">
        <v>329</v>
      </c>
      <c r="BV49" s="3">
        <v>133</v>
      </c>
      <c r="BW49" s="3">
        <v>248</v>
      </c>
      <c r="BX49" s="3">
        <v>24.6</v>
      </c>
      <c r="BY49" s="3">
        <v>68.400000000000006</v>
      </c>
      <c r="BZ49" s="3">
        <v>11.9</v>
      </c>
      <c r="CA49" s="3">
        <v>3.27</v>
      </c>
      <c r="CB49" s="3">
        <v>6.8</v>
      </c>
      <c r="CC49" s="3">
        <v>0.83</v>
      </c>
      <c r="CD49" s="3">
        <v>3.84</v>
      </c>
      <c r="CE49" s="3">
        <v>0.66</v>
      </c>
      <c r="CF49" s="3">
        <v>1.65</v>
      </c>
      <c r="CG49" s="3">
        <v>0.217</v>
      </c>
      <c r="CH49" s="3">
        <v>1.19</v>
      </c>
      <c r="CI49" s="3">
        <v>0.155</v>
      </c>
      <c r="CJ49" s="3">
        <v>11.2</v>
      </c>
      <c r="CK49" s="3">
        <v>9.5</v>
      </c>
      <c r="CL49" s="3" t="s">
        <v>112</v>
      </c>
      <c r="CM49" s="3" t="s">
        <v>119</v>
      </c>
      <c r="CN49" s="3" t="s">
        <v>113</v>
      </c>
      <c r="CO49" s="3" t="s">
        <v>118</v>
      </c>
      <c r="CP49" s="3">
        <v>10.9</v>
      </c>
      <c r="CQ49" s="3">
        <v>0.71</v>
      </c>
    </row>
    <row r="50" spans="1:95" s="34" customFormat="1">
      <c r="A50" s="40" t="s">
        <v>154</v>
      </c>
      <c r="B50" s="40"/>
      <c r="C50" s="40" t="s">
        <v>149</v>
      </c>
      <c r="D50" s="40" t="s">
        <v>150</v>
      </c>
      <c r="E50" s="22"/>
      <c r="F50" s="23"/>
      <c r="G50" s="24"/>
      <c r="H50" s="23"/>
      <c r="I50" s="60">
        <f t="shared" si="66"/>
        <v>6.546659070314349</v>
      </c>
      <c r="J50" s="61">
        <f t="shared" si="67"/>
        <v>1.5950407269134299</v>
      </c>
      <c r="K50" s="66">
        <f t="shared" si="49"/>
        <v>97.625899280575538</v>
      </c>
      <c r="L50" s="66">
        <f t="shared" si="50"/>
        <v>13.048076923076923</v>
      </c>
      <c r="M50" s="36"/>
      <c r="N50" s="26">
        <f t="shared" si="51"/>
        <v>47.503044515587554</v>
      </c>
      <c r="O50" s="26">
        <f t="shared" si="52"/>
        <v>9.1307037903087291</v>
      </c>
      <c r="P50" s="26">
        <f t="shared" si="53"/>
        <v>11.858222524410266</v>
      </c>
      <c r="Q50" s="26">
        <f t="shared" si="54"/>
        <v>7.2705487690001984</v>
      </c>
      <c r="R50" s="26">
        <f t="shared" si="55"/>
        <v>12.181358025254719</v>
      </c>
      <c r="S50" s="26">
        <f t="shared" si="56"/>
        <v>1.6263069614868864</v>
      </c>
      <c r="T50" s="26">
        <f t="shared" si="57"/>
        <v>5.6336123502486917</v>
      </c>
      <c r="U50" s="26">
        <f t="shared" si="58"/>
        <v>3.6437779503117955</v>
      </c>
      <c r="V50" s="26">
        <f t="shared" si="59"/>
        <v>0.95665115381581556</v>
      </c>
      <c r="W50" s="26">
        <f t="shared" si="60"/>
        <v>0.18495255640439098</v>
      </c>
      <c r="X50" s="37">
        <f t="shared" si="68"/>
        <v>1.0821403170931884E-2</v>
      </c>
      <c r="Y50" s="26">
        <f t="shared" si="61"/>
        <v>100</v>
      </c>
      <c r="Z50" s="28">
        <f t="shared" si="62"/>
        <v>52.216317146782735</v>
      </c>
      <c r="AA50" s="29"/>
      <c r="AB50" s="41">
        <v>1.06</v>
      </c>
      <c r="AC50" s="41">
        <v>1.02</v>
      </c>
      <c r="AD50" s="42">
        <v>40242</v>
      </c>
      <c r="AE50" s="41">
        <v>44.69</v>
      </c>
      <c r="AF50" s="41">
        <v>8.59</v>
      </c>
      <c r="AG50" s="26">
        <f t="shared" si="63"/>
        <v>11.156000000000001</v>
      </c>
      <c r="AH50" s="41">
        <v>6.84</v>
      </c>
      <c r="AI50" s="41">
        <v>11.46</v>
      </c>
      <c r="AJ50" s="41">
        <v>1.53</v>
      </c>
      <c r="AK50" s="41">
        <v>5.3</v>
      </c>
      <c r="AL50" s="41">
        <v>3.4279999999999999</v>
      </c>
      <c r="AM50" s="41">
        <v>0.9</v>
      </c>
      <c r="AN50" s="41">
        <v>0.17399999999999999</v>
      </c>
      <c r="AO50" s="3">
        <f t="shared" si="69"/>
        <v>1.0180579216354345E-2</v>
      </c>
      <c r="AP50" s="3">
        <f t="shared" si="64"/>
        <v>94.078180579216379</v>
      </c>
      <c r="AQ50" s="3">
        <f t="shared" si="65"/>
        <v>8.0000000000000002E-3</v>
      </c>
      <c r="AR50" s="3" t="e">
        <f>#REF!/10000</f>
        <v>#REF!</v>
      </c>
      <c r="AS50" s="41">
        <v>10.74</v>
      </c>
      <c r="AT50" s="41">
        <v>1.49</v>
      </c>
      <c r="AU50" s="41">
        <v>4.3099999999999996</v>
      </c>
      <c r="AV50" s="41">
        <v>4.1399999999999997</v>
      </c>
      <c r="AW50" s="41">
        <v>99.61</v>
      </c>
      <c r="AX50" s="41">
        <v>99.45</v>
      </c>
      <c r="AY50" s="41">
        <v>80</v>
      </c>
      <c r="AZ50" s="41">
        <v>17</v>
      </c>
      <c r="BA50" s="41">
        <v>6</v>
      </c>
      <c r="BB50" s="41">
        <v>111</v>
      </c>
      <c r="BC50" s="41">
        <v>60</v>
      </c>
      <c r="BD50" s="41">
        <v>45</v>
      </c>
      <c r="BE50" s="41">
        <v>260</v>
      </c>
      <c r="BF50" s="41">
        <v>120</v>
      </c>
      <c r="BG50" s="41">
        <v>20</v>
      </c>
      <c r="BH50" s="41">
        <v>1.8</v>
      </c>
      <c r="BI50" s="41" t="s">
        <v>113</v>
      </c>
      <c r="BJ50" s="41">
        <v>74</v>
      </c>
      <c r="BK50" s="41">
        <v>1357</v>
      </c>
      <c r="BL50" s="41">
        <v>21.2</v>
      </c>
      <c r="BM50" s="41">
        <v>406</v>
      </c>
      <c r="BN50" s="41">
        <v>205</v>
      </c>
      <c r="BO50" s="41" t="s">
        <v>115</v>
      </c>
      <c r="BP50" s="41">
        <v>1.3</v>
      </c>
      <c r="BQ50" s="41" t="s">
        <v>118</v>
      </c>
      <c r="BR50" s="41">
        <v>2</v>
      </c>
      <c r="BS50" s="41" t="s">
        <v>114</v>
      </c>
      <c r="BT50" s="41" t="s">
        <v>118</v>
      </c>
      <c r="BU50" s="41">
        <v>2063</v>
      </c>
      <c r="BV50" s="41">
        <v>167</v>
      </c>
      <c r="BW50" s="41">
        <v>289</v>
      </c>
      <c r="BX50" s="41">
        <v>32.5</v>
      </c>
      <c r="BY50" s="41">
        <v>104</v>
      </c>
      <c r="BZ50" s="41">
        <v>13.9</v>
      </c>
      <c r="CA50" s="41">
        <v>3.45</v>
      </c>
      <c r="CB50" s="41">
        <v>8.8000000000000007</v>
      </c>
      <c r="CC50" s="41">
        <v>1.06</v>
      </c>
      <c r="CD50" s="41">
        <v>5.01</v>
      </c>
      <c r="CE50" s="41">
        <v>0.83</v>
      </c>
      <c r="CF50" s="41">
        <v>2.0499999999999998</v>
      </c>
      <c r="CG50" s="41">
        <v>0.26700000000000002</v>
      </c>
      <c r="CH50" s="41">
        <v>1.55</v>
      </c>
      <c r="CI50" s="41">
        <v>0.219</v>
      </c>
      <c r="CJ50" s="41">
        <v>9.1</v>
      </c>
      <c r="CK50" s="41">
        <v>11.4</v>
      </c>
      <c r="CL50" s="41" t="s">
        <v>112</v>
      </c>
      <c r="CM50" s="41" t="s">
        <v>119</v>
      </c>
      <c r="CN50" s="41">
        <v>9</v>
      </c>
      <c r="CO50" s="41" t="s">
        <v>118</v>
      </c>
      <c r="CP50" s="41">
        <v>15</v>
      </c>
      <c r="CQ50" s="41">
        <v>1.93</v>
      </c>
    </row>
    <row r="51" spans="1:95">
      <c r="A51" s="31" t="s">
        <v>155</v>
      </c>
      <c r="B51" s="31"/>
      <c r="C51" s="10" t="s">
        <v>149</v>
      </c>
      <c r="D51" s="10" t="s">
        <v>150</v>
      </c>
      <c r="E51" s="22"/>
      <c r="F51" s="23"/>
      <c r="G51" s="24"/>
      <c r="H51" s="23"/>
      <c r="I51" s="60">
        <f t="shared" si="66"/>
        <v>25.731361287600134</v>
      </c>
      <c r="J51" s="61">
        <f t="shared" si="67"/>
        <v>48.125574823749453</v>
      </c>
      <c r="K51" s="66">
        <f t="shared" si="49"/>
        <v>143.2510885341074</v>
      </c>
      <c r="L51" s="66">
        <f t="shared" si="50"/>
        <v>26.461126005361933</v>
      </c>
      <c r="M51" s="32"/>
      <c r="N51" s="26">
        <f t="shared" si="51"/>
        <v>50.140717914806352</v>
      </c>
      <c r="O51" s="26">
        <f t="shared" si="52"/>
        <v>12.661023707427095</v>
      </c>
      <c r="P51" s="26">
        <f t="shared" si="53"/>
        <v>11.771359725219815</v>
      </c>
      <c r="Q51" s="26">
        <f t="shared" si="54"/>
        <v>5.1541418895403295</v>
      </c>
      <c r="R51" s="26">
        <f t="shared" si="55"/>
        <v>6.9487900209301685</v>
      </c>
      <c r="S51" s="26">
        <f t="shared" si="56"/>
        <v>1.0505257354477104</v>
      </c>
      <c r="T51" s="26">
        <f t="shared" si="57"/>
        <v>8.5136356476908208</v>
      </c>
      <c r="U51" s="26">
        <f t="shared" si="58"/>
        <v>2.2170470208511053</v>
      </c>
      <c r="V51" s="26">
        <f t="shared" si="59"/>
        <v>1.3678720513642064</v>
      </c>
      <c r="W51" s="26">
        <f t="shared" si="60"/>
        <v>0.15539026503497383</v>
      </c>
      <c r="X51" s="37">
        <f t="shared" si="68"/>
        <v>1.9496021687450588E-2</v>
      </c>
      <c r="Y51" s="26">
        <f t="shared" si="61"/>
        <v>100.00000000000001</v>
      </c>
      <c r="Z51" s="28">
        <f t="shared" si="62"/>
        <v>43.832364688200137</v>
      </c>
      <c r="AA51" s="29"/>
      <c r="AB51" s="3">
        <v>1.0900000000000001</v>
      </c>
      <c r="AC51" s="3">
        <v>1.08</v>
      </c>
      <c r="AD51" s="33">
        <v>39842</v>
      </c>
      <c r="AE51" s="3">
        <v>45.82</v>
      </c>
      <c r="AF51" s="3">
        <v>11.57</v>
      </c>
      <c r="AG51" s="26">
        <f t="shared" si="63"/>
        <v>10.757000000000001</v>
      </c>
      <c r="AH51" s="3">
        <v>4.71</v>
      </c>
      <c r="AI51" s="3">
        <v>6.35</v>
      </c>
      <c r="AJ51" s="3">
        <v>0.96</v>
      </c>
      <c r="AK51" s="3">
        <v>7.78</v>
      </c>
      <c r="AL51" s="3">
        <v>2.0259999999999998</v>
      </c>
      <c r="AM51" s="3">
        <v>1.25</v>
      </c>
      <c r="AN51" s="3">
        <v>0.14199999999999999</v>
      </c>
      <c r="AO51" s="3">
        <f t="shared" si="69"/>
        <v>1.7816013628620102E-2</v>
      </c>
      <c r="AP51" s="3">
        <f t="shared" si="64"/>
        <v>91.382816013628599</v>
      </c>
      <c r="AQ51" s="3">
        <f t="shared" si="65"/>
        <v>1.4E-2</v>
      </c>
      <c r="AR51" s="3" t="e">
        <f>#REF!/10000</f>
        <v>#REF!</v>
      </c>
      <c r="AS51" s="3">
        <v>10.43</v>
      </c>
      <c r="AT51" s="3">
        <v>1.37</v>
      </c>
      <c r="AU51" s="3">
        <v>5.81</v>
      </c>
      <c r="AV51" s="3">
        <v>5.66</v>
      </c>
      <c r="AW51" s="3">
        <v>98.36</v>
      </c>
      <c r="AX51" s="3">
        <v>98.21</v>
      </c>
      <c r="AY51" s="3">
        <v>140</v>
      </c>
      <c r="AZ51" s="3">
        <v>27</v>
      </c>
      <c r="BA51" s="3">
        <v>4</v>
      </c>
      <c r="BB51" s="3">
        <v>127</v>
      </c>
      <c r="BC51" s="3">
        <v>150</v>
      </c>
      <c r="BD51" s="3">
        <v>43</v>
      </c>
      <c r="BE51" s="3">
        <v>110</v>
      </c>
      <c r="BF51" s="3">
        <v>150</v>
      </c>
      <c r="BG51" s="3">
        <v>17</v>
      </c>
      <c r="BH51" s="3">
        <v>1.4</v>
      </c>
      <c r="BI51" s="3" t="s">
        <v>113</v>
      </c>
      <c r="BJ51" s="3">
        <v>77</v>
      </c>
      <c r="BK51" s="3">
        <v>987</v>
      </c>
      <c r="BL51" s="3">
        <v>21.2</v>
      </c>
      <c r="BM51" s="3">
        <v>221</v>
      </c>
      <c r="BN51" s="3">
        <v>66.400000000000006</v>
      </c>
      <c r="BO51" s="3" t="s">
        <v>115</v>
      </c>
      <c r="BP51" s="3" t="s">
        <v>112</v>
      </c>
      <c r="BQ51" s="3" t="s">
        <v>118</v>
      </c>
      <c r="BR51" s="3">
        <v>1</v>
      </c>
      <c r="BS51" s="3">
        <v>2</v>
      </c>
      <c r="BT51" s="3">
        <v>0.2</v>
      </c>
      <c r="BU51" s="3">
        <v>2083</v>
      </c>
      <c r="BV51" s="3">
        <v>70.099999999999994</v>
      </c>
      <c r="BW51" s="3">
        <v>126</v>
      </c>
      <c r="BX51" s="3">
        <v>12.6</v>
      </c>
      <c r="BY51" s="3">
        <v>37.299999999999997</v>
      </c>
      <c r="BZ51" s="3">
        <v>6.89</v>
      </c>
      <c r="CA51" s="3">
        <v>1.97</v>
      </c>
      <c r="CB51" s="3">
        <v>5.3</v>
      </c>
      <c r="CC51" s="3">
        <v>0.76</v>
      </c>
      <c r="CD51" s="3">
        <v>4.09</v>
      </c>
      <c r="CE51" s="3">
        <v>0.78</v>
      </c>
      <c r="CF51" s="3">
        <v>2.2599999999999998</v>
      </c>
      <c r="CG51" s="3">
        <v>0.313</v>
      </c>
      <c r="CH51" s="3">
        <v>1.8</v>
      </c>
      <c r="CI51" s="3">
        <v>0.27900000000000003</v>
      </c>
      <c r="CJ51" s="3">
        <v>5.8</v>
      </c>
      <c r="CK51" s="3">
        <v>4.7300000000000004</v>
      </c>
      <c r="CL51" s="3">
        <v>1.4</v>
      </c>
      <c r="CM51" s="3">
        <v>0.41</v>
      </c>
      <c r="CN51" s="3">
        <v>16</v>
      </c>
      <c r="CO51" s="3" t="s">
        <v>118</v>
      </c>
      <c r="CP51" s="3">
        <v>6.6</v>
      </c>
      <c r="CQ51" s="3">
        <v>2.64</v>
      </c>
    </row>
    <row r="52" spans="1:95">
      <c r="A52" s="35" t="s">
        <v>156</v>
      </c>
      <c r="C52" s="1" t="s">
        <v>149</v>
      </c>
      <c r="E52" s="22"/>
      <c r="F52" s="23"/>
      <c r="G52" s="24"/>
      <c r="H52" s="23"/>
      <c r="I52" s="60">
        <f t="shared" si="66"/>
        <v>4.9663138035848862</v>
      </c>
      <c r="J52" s="61">
        <f t="shared" si="67"/>
        <v>1.1940032650586256</v>
      </c>
      <c r="K52" s="66">
        <f t="shared" si="49"/>
        <v>88.416666666666671</v>
      </c>
      <c r="L52" s="66">
        <f t="shared" si="50"/>
        <v>11.907968574635243</v>
      </c>
      <c r="M52" s="36"/>
      <c r="N52" s="26">
        <f t="shared" si="51"/>
        <v>44.672292565631103</v>
      </c>
      <c r="O52" s="26">
        <f t="shared" si="52"/>
        <v>8.942985793978643</v>
      </c>
      <c r="P52" s="26">
        <f t="shared" si="53"/>
        <v>13.609540240467144</v>
      </c>
      <c r="Q52" s="26">
        <f t="shared" si="54"/>
        <v>9.6784637675001282</v>
      </c>
      <c r="R52" s="26">
        <f t="shared" si="55"/>
        <v>15.317128231164851</v>
      </c>
      <c r="S52" s="26">
        <f t="shared" si="56"/>
        <v>2.9099345908893559</v>
      </c>
      <c r="T52" s="26">
        <f t="shared" si="57"/>
        <v>0.53295505327643877</v>
      </c>
      <c r="U52" s="26">
        <f t="shared" si="58"/>
        <v>3.5974466096159619</v>
      </c>
      <c r="V52" s="26">
        <f t="shared" si="59"/>
        <v>0.47965954794879495</v>
      </c>
      <c r="W52" s="26">
        <f t="shared" si="60"/>
        <v>0.22703885269576293</v>
      </c>
      <c r="X52" s="37">
        <f t="shared" si="68"/>
        <v>3.2554746831822808E-2</v>
      </c>
      <c r="Y52" s="26">
        <f t="shared" si="61"/>
        <v>99.999999999999986</v>
      </c>
      <c r="Z52" s="28">
        <f t="shared" si="62"/>
        <v>55.89822774455272</v>
      </c>
      <c r="AA52" s="29"/>
      <c r="AB52" s="38">
        <v>1.04</v>
      </c>
      <c r="AC52" s="38">
        <v>1.01</v>
      </c>
      <c r="AD52" s="39">
        <v>41338</v>
      </c>
      <c r="AE52" s="38">
        <v>41.91</v>
      </c>
      <c r="AF52" s="38">
        <v>8.39</v>
      </c>
      <c r="AG52" s="26">
        <f>AT52+0.9*AS52</f>
        <v>12.768000000000001</v>
      </c>
      <c r="AH52" s="38">
        <v>9.08</v>
      </c>
      <c r="AI52" s="38">
        <v>14.37</v>
      </c>
      <c r="AJ52" s="38">
        <v>2.73</v>
      </c>
      <c r="AK52" s="38">
        <v>0.5</v>
      </c>
      <c r="AL52" s="38">
        <v>3.375</v>
      </c>
      <c r="AM52" s="38">
        <v>0.45</v>
      </c>
      <c r="AN52" s="38">
        <v>0.21299999999999999</v>
      </c>
      <c r="AO52" s="3">
        <f>AQ52*(74.7/58.7)</f>
        <v>3.0541737649063032E-2</v>
      </c>
      <c r="AP52" s="3">
        <f t="shared" si="64"/>
        <v>93.816541737649061</v>
      </c>
      <c r="AQ52" s="3">
        <f>AY52/10000</f>
        <v>2.4E-2</v>
      </c>
      <c r="AR52" s="3" t="e">
        <f>#REF!/10000</f>
        <v>#REF!</v>
      </c>
      <c r="AS52" s="38">
        <v>8.52</v>
      </c>
      <c r="AT52" s="38">
        <v>5.0999999999999996</v>
      </c>
      <c r="AU52" s="38">
        <v>4.21</v>
      </c>
      <c r="AV52" s="38">
        <v>3.63</v>
      </c>
      <c r="AW52" s="38">
        <v>99.41</v>
      </c>
      <c r="AX52" s="38">
        <v>98.84</v>
      </c>
      <c r="AY52" s="38">
        <v>240</v>
      </c>
      <c r="AZ52" s="38">
        <v>37</v>
      </c>
      <c r="BA52" s="38">
        <v>4</v>
      </c>
      <c r="BB52" s="38">
        <v>299</v>
      </c>
      <c r="BC52" s="38">
        <v>520</v>
      </c>
      <c r="BD52" s="38">
        <v>59</v>
      </c>
      <c r="BE52" s="38">
        <v>110</v>
      </c>
      <c r="BF52" s="38">
        <v>120</v>
      </c>
      <c r="BG52" s="38">
        <v>13</v>
      </c>
      <c r="BH52" s="38">
        <v>2.4</v>
      </c>
      <c r="BI52" s="38" t="s">
        <v>113</v>
      </c>
      <c r="BJ52" s="38">
        <v>16</v>
      </c>
      <c r="BK52" s="38">
        <v>1061</v>
      </c>
      <c r="BL52" s="38">
        <v>14.8</v>
      </c>
      <c r="BM52" s="38">
        <v>310</v>
      </c>
      <c r="BN52" s="38">
        <v>119</v>
      </c>
      <c r="BO52" s="38" t="s">
        <v>115</v>
      </c>
      <c r="BP52" s="38">
        <v>3.4</v>
      </c>
      <c r="BQ52" s="38" t="s">
        <v>118</v>
      </c>
      <c r="BR52" s="38">
        <v>2</v>
      </c>
      <c r="BS52" s="38" t="s">
        <v>114</v>
      </c>
      <c r="BT52" s="38">
        <v>0.3</v>
      </c>
      <c r="BU52" s="38">
        <v>272</v>
      </c>
      <c r="BV52" s="38">
        <v>124</v>
      </c>
      <c r="BW52" s="38">
        <v>235</v>
      </c>
      <c r="BX52" s="38">
        <v>26.2</v>
      </c>
      <c r="BY52" s="38">
        <v>89.1</v>
      </c>
      <c r="BZ52" s="38">
        <v>12</v>
      </c>
      <c r="CA52" s="38">
        <v>3.03</v>
      </c>
      <c r="CB52" s="38">
        <v>7.74</v>
      </c>
      <c r="CC52" s="38">
        <v>0.78</v>
      </c>
      <c r="CD52" s="38">
        <v>4.07</v>
      </c>
      <c r="CE52" s="38">
        <v>0.66</v>
      </c>
      <c r="CF52" s="38">
        <v>1.62</v>
      </c>
      <c r="CG52" s="38">
        <v>0.19600000000000001</v>
      </c>
      <c r="CH52" s="38">
        <v>1.0900000000000001</v>
      </c>
      <c r="CI52" s="38">
        <v>0.154</v>
      </c>
      <c r="CJ52" s="38">
        <v>7.5</v>
      </c>
      <c r="CK52" s="38">
        <v>7.92</v>
      </c>
      <c r="CL52" s="38" t="s">
        <v>112</v>
      </c>
      <c r="CM52" s="38" t="s">
        <v>119</v>
      </c>
      <c r="CN52" s="38" t="s">
        <v>113</v>
      </c>
      <c r="CO52" s="38" t="s">
        <v>118</v>
      </c>
      <c r="CP52" s="38">
        <v>10.9</v>
      </c>
      <c r="CQ52" s="38">
        <v>0.93</v>
      </c>
    </row>
    <row r="53" spans="1:95">
      <c r="A53" s="35" t="s">
        <v>157</v>
      </c>
      <c r="C53" s="1" t="s">
        <v>149</v>
      </c>
      <c r="E53" s="22"/>
      <c r="F53" s="23"/>
      <c r="G53" s="24"/>
      <c r="H53" s="23"/>
      <c r="I53" s="60">
        <f t="shared" si="66"/>
        <v>474.18922312065234</v>
      </c>
      <c r="J53" s="61">
        <f t="shared" si="67"/>
        <v>273.25860073922917</v>
      </c>
      <c r="K53" s="66">
        <f t="shared" si="49"/>
        <v>240.38095238095238</v>
      </c>
      <c r="L53" s="66">
        <f t="shared" si="50"/>
        <v>33.298153034300796</v>
      </c>
      <c r="M53" s="36"/>
      <c r="N53" s="26">
        <f t="shared" si="51"/>
        <v>40.542095768713651</v>
      </c>
      <c r="O53" s="26">
        <f t="shared" si="52"/>
        <v>6.7322390564076615</v>
      </c>
      <c r="P53" s="26">
        <f t="shared" si="53"/>
        <v>14.183362314895446</v>
      </c>
      <c r="Q53" s="26">
        <f t="shared" si="54"/>
        <v>15.896154365050899</v>
      </c>
      <c r="R53" s="26">
        <f t="shared" si="55"/>
        <v>13.591902195901904</v>
      </c>
      <c r="S53" s="26">
        <f t="shared" si="56"/>
        <v>3.6209676943769917</v>
      </c>
      <c r="T53" s="26">
        <f t="shared" si="57"/>
        <v>1.5290889970389643</v>
      </c>
      <c r="U53" s="26">
        <f t="shared" si="58"/>
        <v>2.9987134219708573</v>
      </c>
      <c r="V53" s="26">
        <f t="shared" si="59"/>
        <v>0.62650174184235341</v>
      </c>
      <c r="W53" s="26">
        <f t="shared" si="60"/>
        <v>0.22086841068340596</v>
      </c>
      <c r="X53" s="37">
        <f t="shared" si="68"/>
        <v>5.8106033117888235E-2</v>
      </c>
      <c r="Y53" s="26">
        <f t="shared" si="61"/>
        <v>100.00000000000004</v>
      </c>
      <c r="Z53" s="28">
        <f t="shared" si="62"/>
        <v>66.639127222153533</v>
      </c>
      <c r="AA53" s="29"/>
      <c r="AB53" s="38">
        <v>1.08</v>
      </c>
      <c r="AC53" s="38">
        <v>1.03</v>
      </c>
      <c r="AD53" s="39">
        <v>41338</v>
      </c>
      <c r="AE53" s="38">
        <v>38.18</v>
      </c>
      <c r="AF53" s="38">
        <v>6.34</v>
      </c>
      <c r="AG53" s="26">
        <f>AT53+0.9*AS53</f>
        <v>13.356999999999999</v>
      </c>
      <c r="AH53" s="38">
        <v>14.97</v>
      </c>
      <c r="AI53" s="38">
        <v>12.8</v>
      </c>
      <c r="AJ53" s="38">
        <v>3.41</v>
      </c>
      <c r="AK53" s="38">
        <v>1.44</v>
      </c>
      <c r="AL53" s="38">
        <v>2.8239999999999998</v>
      </c>
      <c r="AM53" s="38">
        <v>0.59</v>
      </c>
      <c r="AN53" s="38">
        <v>0.20799999999999999</v>
      </c>
      <c r="AO53" s="3">
        <f>AQ53*(74.7/58.7)</f>
        <v>5.4720613287904597E-2</v>
      </c>
      <c r="AP53" s="3">
        <f t="shared" si="64"/>
        <v>94.173720613287884</v>
      </c>
      <c r="AQ53" s="3">
        <f>AY53/10000</f>
        <v>4.2999999999999997E-2</v>
      </c>
      <c r="AR53" s="3" t="e">
        <f>#REF!/10000</f>
        <v>#REF!</v>
      </c>
      <c r="AS53" s="38">
        <v>5.73</v>
      </c>
      <c r="AT53" s="38">
        <v>8.1999999999999993</v>
      </c>
      <c r="AU53" s="38">
        <v>3.33</v>
      </c>
      <c r="AV53" s="38">
        <v>2.41</v>
      </c>
      <c r="AW53" s="38">
        <v>98.94</v>
      </c>
      <c r="AX53" s="38">
        <v>98.02</v>
      </c>
      <c r="AY53" s="38">
        <v>430</v>
      </c>
      <c r="AZ53" s="38">
        <v>23</v>
      </c>
      <c r="BA53" s="38">
        <v>5</v>
      </c>
      <c r="BB53" s="38">
        <v>239</v>
      </c>
      <c r="BC53" s="38">
        <v>540</v>
      </c>
      <c r="BD53" s="38">
        <v>74</v>
      </c>
      <c r="BE53" s="38">
        <v>220</v>
      </c>
      <c r="BF53" s="38">
        <v>120</v>
      </c>
      <c r="BG53" s="38">
        <v>11</v>
      </c>
      <c r="BH53" s="38">
        <v>1.8</v>
      </c>
      <c r="BI53" s="38" t="s">
        <v>113</v>
      </c>
      <c r="BJ53" s="38">
        <v>36</v>
      </c>
      <c r="BK53" s="38">
        <v>2524</v>
      </c>
      <c r="BL53" s="38">
        <v>16.600000000000001</v>
      </c>
      <c r="BM53" s="38">
        <v>283</v>
      </c>
      <c r="BN53" s="38">
        <v>129</v>
      </c>
      <c r="BO53" s="38">
        <v>2</v>
      </c>
      <c r="BP53" s="38">
        <v>2.8</v>
      </c>
      <c r="BQ53" s="38" t="s">
        <v>118</v>
      </c>
      <c r="BR53" s="38">
        <v>1</v>
      </c>
      <c r="BS53" s="38">
        <v>0.3</v>
      </c>
      <c r="BT53" s="38">
        <v>0.1</v>
      </c>
      <c r="BU53" s="38">
        <v>1068</v>
      </c>
      <c r="BV53" s="38">
        <v>117</v>
      </c>
      <c r="BW53" s="38">
        <v>206</v>
      </c>
      <c r="BX53" s="38">
        <v>22.5</v>
      </c>
      <c r="BY53" s="38">
        <v>75.8</v>
      </c>
      <c r="BZ53" s="38">
        <v>10.5</v>
      </c>
      <c r="CA53" s="38">
        <v>2.69</v>
      </c>
      <c r="CB53" s="38">
        <v>7.4</v>
      </c>
      <c r="CC53" s="38">
        <v>0.79</v>
      </c>
      <c r="CD53" s="38">
        <v>3.84</v>
      </c>
      <c r="CE53" s="38">
        <v>0.63</v>
      </c>
      <c r="CF53" s="38">
        <v>1.58</v>
      </c>
      <c r="CG53" s="38">
        <v>0.20200000000000001</v>
      </c>
      <c r="CH53" s="38">
        <v>1.18</v>
      </c>
      <c r="CI53" s="38">
        <v>0.17899999999999999</v>
      </c>
      <c r="CJ53" s="38">
        <v>6.6</v>
      </c>
      <c r="CK53" s="38">
        <v>7.5</v>
      </c>
      <c r="CL53" s="38">
        <v>1.4</v>
      </c>
      <c r="CM53" s="38" t="s">
        <v>119</v>
      </c>
      <c r="CN53" s="38">
        <v>8</v>
      </c>
      <c r="CO53" s="38" t="s">
        <v>118</v>
      </c>
      <c r="CP53" s="38">
        <v>9.8699999999999992</v>
      </c>
      <c r="CQ53" s="38">
        <v>2.66</v>
      </c>
    </row>
    <row r="54" spans="1:95">
      <c r="A54" s="31" t="s">
        <v>158</v>
      </c>
      <c r="B54" s="31"/>
      <c r="C54" s="10" t="s">
        <v>149</v>
      </c>
      <c r="D54" s="10" t="s">
        <v>150</v>
      </c>
      <c r="E54" s="22"/>
      <c r="F54" s="23"/>
      <c r="G54" s="24"/>
      <c r="H54" s="23"/>
      <c r="I54" s="60">
        <f t="shared" si="66"/>
        <v>4.3805976934545425</v>
      </c>
      <c r="J54" s="61">
        <f t="shared" si="67"/>
        <v>1.9821969570537117</v>
      </c>
      <c r="K54" s="66">
        <f t="shared" si="49"/>
        <v>84.233576642335777</v>
      </c>
      <c r="L54" s="66">
        <f t="shared" si="50"/>
        <v>13.903614457831326</v>
      </c>
      <c r="M54" s="32"/>
      <c r="N54" s="26">
        <f t="shared" si="51"/>
        <v>47.038184692629557</v>
      </c>
      <c r="O54" s="26">
        <f t="shared" si="52"/>
        <v>11.807706203257046</v>
      </c>
      <c r="P54" s="26">
        <f t="shared" si="53"/>
        <v>11.053010202165952</v>
      </c>
      <c r="Q54" s="26">
        <f t="shared" si="54"/>
        <v>6.1871473963323869</v>
      </c>
      <c r="R54" s="26">
        <f t="shared" si="55"/>
        <v>11.082472808815153</v>
      </c>
      <c r="S54" s="26">
        <f t="shared" si="56"/>
        <v>2.572312195911084</v>
      </c>
      <c r="T54" s="26">
        <f t="shared" si="57"/>
        <v>5.6998812094417408</v>
      </c>
      <c r="U54" s="26">
        <f t="shared" si="58"/>
        <v>3.537779152261852</v>
      </c>
      <c r="V54" s="26">
        <f t="shared" si="59"/>
        <v>0.80455579695897339</v>
      </c>
      <c r="W54" s="26">
        <f t="shared" si="60"/>
        <v>0.20397189218678199</v>
      </c>
      <c r="X54" s="37">
        <f t="shared" si="68"/>
        <v>1.2978450039482635E-2</v>
      </c>
      <c r="Y54" s="26">
        <f t="shared" si="61"/>
        <v>100.00000000000003</v>
      </c>
      <c r="Z54" s="28">
        <f t="shared" si="62"/>
        <v>49.941797209912799</v>
      </c>
      <c r="AA54" s="29"/>
      <c r="AB54" s="3">
        <v>1.04</v>
      </c>
      <c r="AC54" s="3">
        <v>1.03</v>
      </c>
      <c r="AD54" s="33">
        <v>39842</v>
      </c>
      <c r="AE54" s="3">
        <v>41.51</v>
      </c>
      <c r="AF54" s="3">
        <v>10.42</v>
      </c>
      <c r="AG54" s="26">
        <f t="shared" si="63"/>
        <v>9.7539999999999996</v>
      </c>
      <c r="AH54" s="3">
        <v>5.46</v>
      </c>
      <c r="AI54" s="3">
        <v>9.7799999999999994</v>
      </c>
      <c r="AJ54" s="3">
        <v>2.27</v>
      </c>
      <c r="AK54" s="3">
        <v>5.03</v>
      </c>
      <c r="AL54" s="3">
        <v>3.1219999999999999</v>
      </c>
      <c r="AM54" s="3">
        <v>0.71</v>
      </c>
      <c r="AN54" s="3">
        <v>0.18</v>
      </c>
      <c r="AO54" s="3">
        <f t="shared" si="69"/>
        <v>1.1453151618398636E-2</v>
      </c>
      <c r="AP54" s="3">
        <f t="shared" si="64"/>
        <v>88.247453151618387</v>
      </c>
      <c r="AQ54" s="3">
        <f t="shared" si="65"/>
        <v>8.9999999999999993E-3</v>
      </c>
      <c r="AR54" s="3" t="e">
        <f>#REF!/10000</f>
        <v>#REF!</v>
      </c>
      <c r="AS54" s="3">
        <v>9.16</v>
      </c>
      <c r="AT54" s="3">
        <v>1.51</v>
      </c>
      <c r="AU54" s="3">
        <v>8.1199999999999992</v>
      </c>
      <c r="AV54" s="3">
        <v>7.95</v>
      </c>
      <c r="AW54" s="3">
        <v>97.45</v>
      </c>
      <c r="AX54" s="3">
        <v>97.28</v>
      </c>
      <c r="AY54" s="3">
        <v>90</v>
      </c>
      <c r="AZ54" s="3">
        <v>8</v>
      </c>
      <c r="BA54" s="3">
        <v>6</v>
      </c>
      <c r="BB54" s="3">
        <v>89</v>
      </c>
      <c r="BC54" s="3">
        <v>40</v>
      </c>
      <c r="BD54" s="3">
        <v>37</v>
      </c>
      <c r="BE54" s="3">
        <v>290</v>
      </c>
      <c r="BF54" s="3">
        <v>150</v>
      </c>
      <c r="BG54" s="3">
        <v>14</v>
      </c>
      <c r="BH54" s="3">
        <v>1.2</v>
      </c>
      <c r="BI54" s="3" t="s">
        <v>113</v>
      </c>
      <c r="BJ54" s="3">
        <v>79</v>
      </c>
      <c r="BK54" s="3">
        <v>1154</v>
      </c>
      <c r="BL54" s="3">
        <v>21.8</v>
      </c>
      <c r="BM54" s="3">
        <v>383</v>
      </c>
      <c r="BN54" s="3">
        <v>183</v>
      </c>
      <c r="BO54" s="3" t="s">
        <v>115</v>
      </c>
      <c r="BP54" s="3" t="s">
        <v>112</v>
      </c>
      <c r="BQ54" s="3" t="s">
        <v>118</v>
      </c>
      <c r="BR54" s="3">
        <v>1</v>
      </c>
      <c r="BS54" s="3">
        <v>1.2</v>
      </c>
      <c r="BT54" s="3">
        <v>0.4</v>
      </c>
      <c r="BU54" s="3">
        <v>2609</v>
      </c>
      <c r="BV54" s="3">
        <v>167</v>
      </c>
      <c r="BW54" s="3">
        <v>290</v>
      </c>
      <c r="BX54" s="3">
        <v>29.5</v>
      </c>
      <c r="BY54" s="3">
        <v>83</v>
      </c>
      <c r="BZ54" s="3">
        <v>13.7</v>
      </c>
      <c r="CA54" s="3">
        <v>3.89</v>
      </c>
      <c r="CB54" s="3">
        <v>8.25</v>
      </c>
      <c r="CC54" s="3">
        <v>1.01</v>
      </c>
      <c r="CD54" s="3">
        <v>4.78</v>
      </c>
      <c r="CE54" s="3">
        <v>0.79</v>
      </c>
      <c r="CF54" s="3">
        <v>1.99</v>
      </c>
      <c r="CG54" s="3">
        <v>0.24099999999999999</v>
      </c>
      <c r="CH54" s="3">
        <v>1.2</v>
      </c>
      <c r="CI54" s="3">
        <v>0.14899999999999999</v>
      </c>
      <c r="CJ54" s="3">
        <v>9.1</v>
      </c>
      <c r="CK54" s="3">
        <v>12</v>
      </c>
      <c r="CL54" s="3">
        <v>2.5</v>
      </c>
      <c r="CM54" s="3">
        <v>0.11</v>
      </c>
      <c r="CN54" s="3">
        <v>9</v>
      </c>
      <c r="CO54" s="3" t="s">
        <v>118</v>
      </c>
      <c r="CP54" s="3">
        <v>14.6</v>
      </c>
      <c r="CQ54" s="3">
        <v>2.2599999999999998</v>
      </c>
    </row>
    <row r="55" spans="1:95">
      <c r="A55" s="31" t="s">
        <v>159</v>
      </c>
      <c r="B55" s="31"/>
      <c r="C55" s="10" t="s">
        <v>149</v>
      </c>
      <c r="D55" s="10" t="s">
        <v>150</v>
      </c>
      <c r="E55" s="22"/>
      <c r="F55" s="23"/>
      <c r="G55" s="24"/>
      <c r="H55" s="23"/>
      <c r="I55" s="60">
        <f t="shared" si="66"/>
        <v>3.6596879181083524</v>
      </c>
      <c r="J55" s="61">
        <f t="shared" si="67"/>
        <v>1.6952848419170934</v>
      </c>
      <c r="K55" s="66">
        <f t="shared" si="49"/>
        <v>78.239999999999995</v>
      </c>
      <c r="L55" s="66">
        <f t="shared" si="50"/>
        <v>13.288043478260871</v>
      </c>
      <c r="M55" s="32"/>
      <c r="N55" s="26">
        <f t="shared" si="51"/>
        <v>48.02995225805023</v>
      </c>
      <c r="O55" s="26">
        <f t="shared" si="52"/>
        <v>12.417337749371381</v>
      </c>
      <c r="P55" s="26">
        <f t="shared" si="53"/>
        <v>10.741384848854084</v>
      </c>
      <c r="Q55" s="26">
        <f t="shared" si="54"/>
        <v>7.654219790201271</v>
      </c>
      <c r="R55" s="26">
        <f t="shared" si="55"/>
        <v>9.4708508257917323</v>
      </c>
      <c r="S55" s="26">
        <f t="shared" si="56"/>
        <v>2.6252533867984096</v>
      </c>
      <c r="T55" s="26">
        <f t="shared" si="57"/>
        <v>5.0954285144610481</v>
      </c>
      <c r="U55" s="26">
        <f t="shared" si="58"/>
        <v>3.1946121381968831</v>
      </c>
      <c r="V55" s="26">
        <f t="shared" si="59"/>
        <v>0.60923601803338634</v>
      </c>
      <c r="W55" s="26">
        <f t="shared" si="60"/>
        <v>0.16172447024158979</v>
      </c>
      <c r="X55" s="37"/>
      <c r="Y55" s="26">
        <f t="shared" si="61"/>
        <v>100.00000000000001</v>
      </c>
      <c r="Z55" s="28">
        <f t="shared" si="62"/>
        <v>55.94804189162771</v>
      </c>
      <c r="AA55" s="29"/>
      <c r="AB55" s="3">
        <v>1</v>
      </c>
      <c r="AC55" s="3">
        <v>1.07</v>
      </c>
      <c r="AD55" s="33">
        <v>39842</v>
      </c>
      <c r="AE55" s="3">
        <v>43.36</v>
      </c>
      <c r="AF55" s="3">
        <v>11.21</v>
      </c>
      <c r="AG55" s="26">
        <f t="shared" si="63"/>
        <v>9.6969999999999992</v>
      </c>
      <c r="AH55" s="3">
        <v>6.91</v>
      </c>
      <c r="AI55" s="3">
        <v>8.5500000000000007</v>
      </c>
      <c r="AJ55" s="3">
        <v>2.37</v>
      </c>
      <c r="AK55" s="3">
        <v>4.5999999999999996</v>
      </c>
      <c r="AL55" s="3">
        <v>2.8839999999999999</v>
      </c>
      <c r="AM55" s="3">
        <v>0.55000000000000004</v>
      </c>
      <c r="AN55" s="3">
        <v>0.14599999999999999</v>
      </c>
      <c r="AO55" s="3"/>
      <c r="AP55" s="3">
        <f t="shared" si="64"/>
        <v>90.276999999999987</v>
      </c>
      <c r="AQ55" s="3">
        <f t="shared" si="65"/>
        <v>0</v>
      </c>
      <c r="AR55" s="3" t="e">
        <f>#REF!/10000</f>
        <v>#REF!</v>
      </c>
      <c r="AS55" s="3">
        <v>7.93</v>
      </c>
      <c r="AT55" s="3">
        <v>2.56</v>
      </c>
      <c r="AU55" s="3">
        <v>7.17</v>
      </c>
      <c r="AV55" s="3">
        <v>6.88</v>
      </c>
      <c r="AW55" s="3">
        <v>98.53</v>
      </c>
      <c r="AX55" s="3">
        <v>98.24</v>
      </c>
      <c r="AY55" s="3"/>
      <c r="AZ55" s="3">
        <v>17</v>
      </c>
      <c r="BA55" s="3">
        <v>5</v>
      </c>
      <c r="BB55" s="3">
        <v>139</v>
      </c>
      <c r="BC55" s="3">
        <v>250</v>
      </c>
      <c r="BD55" s="3">
        <v>43</v>
      </c>
      <c r="BE55" s="3">
        <v>200</v>
      </c>
      <c r="BF55" s="3">
        <v>710</v>
      </c>
      <c r="BG55" s="3">
        <v>20</v>
      </c>
      <c r="BH55" s="3">
        <v>1.3</v>
      </c>
      <c r="BI55" s="3" t="s">
        <v>113</v>
      </c>
      <c r="BJ55" s="3">
        <v>65</v>
      </c>
      <c r="BK55" s="3">
        <v>978</v>
      </c>
      <c r="BL55" s="3">
        <v>19.5</v>
      </c>
      <c r="BM55" s="3">
        <v>317</v>
      </c>
      <c r="BN55" s="3">
        <v>127</v>
      </c>
      <c r="BO55" s="3" t="s">
        <v>115</v>
      </c>
      <c r="BP55" s="3">
        <v>3.2</v>
      </c>
      <c r="BQ55" s="3" t="s">
        <v>118</v>
      </c>
      <c r="BR55" s="3">
        <v>1</v>
      </c>
      <c r="BS55" s="3">
        <v>2</v>
      </c>
      <c r="BT55" s="3">
        <v>0.6</v>
      </c>
      <c r="BU55" s="3">
        <v>1878</v>
      </c>
      <c r="BV55" s="3">
        <v>142</v>
      </c>
      <c r="BW55" s="3">
        <v>258</v>
      </c>
      <c r="BX55" s="3">
        <v>26</v>
      </c>
      <c r="BY55" s="3">
        <v>73.599999999999994</v>
      </c>
      <c r="BZ55" s="3">
        <v>12.5</v>
      </c>
      <c r="CA55" s="3">
        <v>3.48</v>
      </c>
      <c r="CB55" s="3">
        <v>8.09</v>
      </c>
      <c r="CC55" s="3">
        <v>0.95</v>
      </c>
      <c r="CD55" s="3">
        <v>4.47</v>
      </c>
      <c r="CE55" s="3">
        <v>0.75</v>
      </c>
      <c r="CF55" s="3">
        <v>2.06</v>
      </c>
      <c r="CG55" s="3">
        <v>0.26900000000000002</v>
      </c>
      <c r="CH55" s="3">
        <v>1.4</v>
      </c>
      <c r="CI55" s="3">
        <v>0.186</v>
      </c>
      <c r="CJ55" s="3">
        <v>8.1999999999999993</v>
      </c>
      <c r="CK55" s="3">
        <v>10.8</v>
      </c>
      <c r="CL55" s="3">
        <v>0.8</v>
      </c>
      <c r="CM55" s="3">
        <v>7.0000000000000007E-2</v>
      </c>
      <c r="CN55" s="3">
        <v>10</v>
      </c>
      <c r="CO55" s="3">
        <v>15.4</v>
      </c>
      <c r="CP55" s="3">
        <v>13</v>
      </c>
      <c r="CQ55" s="3">
        <v>4.1399999999999997</v>
      </c>
    </row>
    <row r="56" spans="1:95">
      <c r="A56" s="31" t="s">
        <v>160</v>
      </c>
      <c r="B56" s="31"/>
      <c r="C56" s="10" t="s">
        <v>149</v>
      </c>
      <c r="D56" s="10" t="s">
        <v>161</v>
      </c>
      <c r="E56" s="22"/>
      <c r="F56" s="23"/>
      <c r="G56" s="24"/>
      <c r="H56" s="23"/>
      <c r="I56" s="60">
        <f t="shared" si="66"/>
        <v>16.091272577058714</v>
      </c>
      <c r="J56" s="61">
        <f t="shared" si="67"/>
        <v>17.77663246282593</v>
      </c>
      <c r="K56" s="66">
        <f t="shared" ref="K56" si="70">BK56/BZ56</f>
        <v>127.60330578512396</v>
      </c>
      <c r="L56" s="66">
        <f t="shared" ref="L56" si="71">BK56/BY56</f>
        <v>22.540145985401459</v>
      </c>
      <c r="M56" s="32"/>
      <c r="N56" s="26">
        <f t="shared" si="51"/>
        <v>52.152435492508275</v>
      </c>
      <c r="O56" s="26">
        <f t="shared" si="52"/>
        <v>10.906984623118872</v>
      </c>
      <c r="P56" s="26">
        <f t="shared" si="53"/>
        <v>9.819564813499305</v>
      </c>
      <c r="Q56" s="26">
        <f t="shared" si="54"/>
        <v>6.2512978000240436</v>
      </c>
      <c r="R56" s="26">
        <f t="shared" si="55"/>
        <v>8.3277778384935672</v>
      </c>
      <c r="S56" s="26">
        <f t="shared" si="56"/>
        <v>0.68851706538726354</v>
      </c>
      <c r="T56" s="26">
        <f t="shared" si="57"/>
        <v>8.0436279384924756</v>
      </c>
      <c r="U56" s="26">
        <f t="shared" si="58"/>
        <v>2.9890383711653423</v>
      </c>
      <c r="V56" s="26">
        <f t="shared" si="59"/>
        <v>0.67758822307952915</v>
      </c>
      <c r="W56" s="26">
        <f t="shared" si="60"/>
        <v>0.14316783423131987</v>
      </c>
      <c r="X56" s="37"/>
      <c r="Y56" s="26">
        <f t="shared" si="61"/>
        <v>100</v>
      </c>
      <c r="Z56" s="28">
        <f t="shared" si="62"/>
        <v>53.153629120107858</v>
      </c>
      <c r="AA56" s="29"/>
      <c r="AB56" s="3">
        <v>1.02</v>
      </c>
      <c r="AC56" s="3">
        <v>1.02</v>
      </c>
      <c r="AD56" s="33">
        <v>39842</v>
      </c>
      <c r="AE56" s="3">
        <v>47.72</v>
      </c>
      <c r="AF56" s="3">
        <v>9.98</v>
      </c>
      <c r="AG56" s="26">
        <f t="shared" si="63"/>
        <v>8.9849999999999994</v>
      </c>
      <c r="AH56" s="3">
        <v>5.72</v>
      </c>
      <c r="AI56" s="3">
        <v>7.62</v>
      </c>
      <c r="AJ56" s="3">
        <v>0.63</v>
      </c>
      <c r="AK56" s="3">
        <v>7.36</v>
      </c>
      <c r="AL56" s="3">
        <v>2.7349999999999999</v>
      </c>
      <c r="AM56" s="3">
        <v>0.62</v>
      </c>
      <c r="AN56" s="3">
        <v>0.13100000000000001</v>
      </c>
      <c r="AO56" s="3"/>
      <c r="AP56" s="3">
        <f t="shared" si="64"/>
        <v>91.501000000000005</v>
      </c>
      <c r="AQ56" s="3">
        <f t="shared" si="65"/>
        <v>0</v>
      </c>
      <c r="AR56" s="3" t="e">
        <f>#REF!/10000</f>
        <v>#REF!</v>
      </c>
      <c r="AS56" s="3">
        <v>7.55</v>
      </c>
      <c r="AT56" s="3">
        <v>2.19</v>
      </c>
      <c r="AU56" s="3">
        <v>5.91</v>
      </c>
      <c r="AV56" s="3">
        <v>5.66</v>
      </c>
      <c r="AW56" s="3">
        <v>98.41</v>
      </c>
      <c r="AX56" s="3">
        <v>98.16</v>
      </c>
      <c r="AY56" s="3"/>
      <c r="AZ56" s="3">
        <v>23</v>
      </c>
      <c r="BA56" s="3">
        <v>5</v>
      </c>
      <c r="BB56" s="3">
        <v>137</v>
      </c>
      <c r="BC56" s="3">
        <v>210</v>
      </c>
      <c r="BD56" s="3">
        <v>41</v>
      </c>
      <c r="BE56" s="3">
        <v>200</v>
      </c>
      <c r="BF56" s="3">
        <v>580</v>
      </c>
      <c r="BG56" s="3">
        <v>14</v>
      </c>
      <c r="BH56" s="3">
        <v>1.5</v>
      </c>
      <c r="BI56" s="3">
        <v>6</v>
      </c>
      <c r="BJ56" s="3">
        <v>172</v>
      </c>
      <c r="BK56" s="3">
        <v>1544</v>
      </c>
      <c r="BL56" s="3">
        <v>22.7</v>
      </c>
      <c r="BM56" s="3">
        <v>413</v>
      </c>
      <c r="BN56" s="3">
        <v>110</v>
      </c>
      <c r="BO56" s="3" t="s">
        <v>115</v>
      </c>
      <c r="BP56" s="3">
        <v>4.0999999999999996</v>
      </c>
      <c r="BQ56" s="3" t="s">
        <v>118</v>
      </c>
      <c r="BR56" s="3">
        <v>2</v>
      </c>
      <c r="BS56" s="3">
        <v>2.6</v>
      </c>
      <c r="BT56" s="3">
        <v>1.2</v>
      </c>
      <c r="BU56" s="3">
        <v>1012</v>
      </c>
      <c r="BV56" s="3">
        <v>121</v>
      </c>
      <c r="BW56" s="3">
        <v>229</v>
      </c>
      <c r="BX56" s="3">
        <v>23.2</v>
      </c>
      <c r="BY56" s="3">
        <v>68.5</v>
      </c>
      <c r="BZ56" s="3">
        <v>12.1</v>
      </c>
      <c r="CA56" s="3">
        <v>3.17</v>
      </c>
      <c r="CB56" s="3">
        <v>8.31</v>
      </c>
      <c r="CC56" s="3">
        <v>1</v>
      </c>
      <c r="CD56" s="3">
        <v>4.83</v>
      </c>
      <c r="CE56" s="3">
        <v>0.85</v>
      </c>
      <c r="CF56" s="3">
        <v>2.4</v>
      </c>
      <c r="CG56" s="3">
        <v>0.32400000000000001</v>
      </c>
      <c r="CH56" s="3">
        <v>1.87</v>
      </c>
      <c r="CI56" s="3">
        <v>0.25600000000000001</v>
      </c>
      <c r="CJ56" s="3">
        <v>11</v>
      </c>
      <c r="CK56" s="3">
        <v>7.73</v>
      </c>
      <c r="CL56" s="3">
        <v>1.6</v>
      </c>
      <c r="CM56" s="3">
        <v>0.16</v>
      </c>
      <c r="CN56" s="3">
        <v>11</v>
      </c>
      <c r="CO56" s="3">
        <v>32.799999999999997</v>
      </c>
      <c r="CP56" s="3">
        <v>11.8</v>
      </c>
      <c r="CQ56" s="3">
        <v>2.21</v>
      </c>
    </row>
    <row r="57" spans="1:95" s="34" customFormat="1">
      <c r="A57" s="40"/>
      <c r="B57" s="40"/>
      <c r="C57" s="40"/>
      <c r="D57" s="40"/>
      <c r="E57" s="46"/>
      <c r="F57" s="41"/>
      <c r="G57" s="42"/>
      <c r="H57" s="23"/>
      <c r="I57" s="23"/>
      <c r="J57" s="74"/>
      <c r="K57" s="42"/>
      <c r="L57" s="42"/>
      <c r="M57" s="3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37"/>
      <c r="Y57" s="26"/>
      <c r="Z57" s="26"/>
      <c r="AA57" s="29"/>
      <c r="AB57" s="41"/>
      <c r="AC57" s="41"/>
      <c r="AD57" s="42"/>
      <c r="AE57" s="41"/>
      <c r="AF57" s="41"/>
      <c r="AG57" s="26"/>
      <c r="AH57" s="41"/>
      <c r="AI57" s="41"/>
      <c r="AJ57" s="41"/>
      <c r="AK57" s="41"/>
      <c r="AL57" s="41"/>
      <c r="AM57" s="41"/>
      <c r="AN57" s="41"/>
      <c r="AO57" s="3"/>
      <c r="AP57" s="3"/>
      <c r="AQ57" s="3"/>
      <c r="AR57" s="3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</row>
    <row r="58" spans="1:95" s="34" customFormat="1">
      <c r="A58" s="40"/>
      <c r="B58" s="40"/>
      <c r="C58" s="40"/>
      <c r="D58" s="40"/>
      <c r="E58" s="46"/>
      <c r="F58" s="41"/>
      <c r="G58" s="42"/>
      <c r="H58" s="23"/>
      <c r="I58" s="23"/>
      <c r="J58" s="74"/>
      <c r="K58" s="42"/>
      <c r="L58" s="42"/>
      <c r="M58" s="3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37"/>
      <c r="Y58" s="26"/>
      <c r="Z58" s="26"/>
      <c r="AA58" s="29"/>
      <c r="AB58" s="41"/>
      <c r="AC58" s="41"/>
      <c r="AD58" s="42"/>
      <c r="AE58" s="41"/>
      <c r="AF58" s="41"/>
      <c r="AG58" s="26"/>
      <c r="AH58" s="41"/>
      <c r="AI58" s="41"/>
      <c r="AJ58" s="41"/>
      <c r="AK58" s="41"/>
      <c r="AL58" s="41"/>
      <c r="AM58" s="41"/>
      <c r="AN58" s="41"/>
      <c r="AO58" s="3"/>
      <c r="AP58" s="3"/>
      <c r="AQ58" s="3"/>
      <c r="AR58" s="3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</row>
    <row r="59" spans="1:95" s="34" customFormat="1">
      <c r="A59" s="40"/>
      <c r="B59" s="40"/>
      <c r="C59" s="40"/>
      <c r="D59" s="40"/>
      <c r="E59" s="46"/>
      <c r="F59" s="41"/>
      <c r="G59" s="42"/>
      <c r="H59" s="23"/>
      <c r="I59" s="22"/>
      <c r="J59" s="74"/>
      <c r="K59" s="42"/>
      <c r="L59" s="42"/>
      <c r="M59" s="3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37"/>
      <c r="Y59" s="26"/>
      <c r="Z59" s="26"/>
      <c r="AA59" s="29"/>
      <c r="AB59" s="41"/>
      <c r="AC59" s="41"/>
      <c r="AD59" s="42"/>
      <c r="AE59" s="41"/>
      <c r="AF59" s="41"/>
      <c r="AG59" s="26"/>
      <c r="AH59" s="41"/>
      <c r="AI59" s="41"/>
      <c r="AJ59" s="41"/>
      <c r="AK59" s="41"/>
      <c r="AL59" s="41"/>
      <c r="AM59" s="41"/>
      <c r="AN59" s="41"/>
      <c r="AO59" s="3"/>
      <c r="AP59" s="3"/>
      <c r="AQ59" s="3"/>
      <c r="AR59" s="3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</row>
    <row r="60" spans="1:95" s="34" customFormat="1">
      <c r="A60" s="40"/>
      <c r="B60" s="40"/>
      <c r="C60" s="40"/>
      <c r="D60" s="40"/>
      <c r="E60" s="46"/>
      <c r="F60" s="41"/>
      <c r="G60" s="42"/>
      <c r="H60" s="23"/>
      <c r="I60" s="23"/>
      <c r="J60" s="74"/>
      <c r="K60" s="42"/>
      <c r="L60" s="42"/>
      <c r="M60" s="3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37"/>
      <c r="Y60" s="26"/>
      <c r="Z60" s="26"/>
      <c r="AA60" s="29"/>
      <c r="AB60" s="41"/>
      <c r="AC60" s="41"/>
      <c r="AD60" s="42"/>
      <c r="AE60" s="41"/>
      <c r="AF60" s="41"/>
      <c r="AG60" s="26"/>
      <c r="AH60" s="41"/>
      <c r="AI60" s="41"/>
      <c r="AJ60" s="41"/>
      <c r="AK60" s="41"/>
      <c r="AL60" s="41"/>
      <c r="AM60" s="41"/>
      <c r="AN60" s="41"/>
      <c r="AO60" s="3"/>
      <c r="AP60" s="3"/>
      <c r="AQ60" s="3"/>
      <c r="AR60" s="3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</row>
    <row r="61" spans="1:95" s="4" customFormat="1">
      <c r="A61" s="9" t="s">
        <v>162</v>
      </c>
      <c r="B61" s="9"/>
      <c r="C61" s="9"/>
      <c r="D61" s="9"/>
      <c r="E61" s="64"/>
      <c r="F61" s="8"/>
      <c r="G61" s="55"/>
      <c r="H61" s="65"/>
      <c r="I61" s="65"/>
      <c r="J61" s="55"/>
      <c r="K61" s="55"/>
      <c r="L61" s="55"/>
      <c r="M61" s="56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8"/>
      <c r="Y61" s="57"/>
      <c r="Z61" s="57"/>
      <c r="AA61" s="56"/>
      <c r="AB61" s="8"/>
      <c r="AC61" s="8"/>
      <c r="AD61" s="55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</row>
    <row r="62" spans="1:95" s="34" customFormat="1">
      <c r="A62" s="40" t="s">
        <v>163</v>
      </c>
      <c r="B62" s="40"/>
      <c r="C62" s="40" t="s">
        <v>149</v>
      </c>
      <c r="D62" s="40" t="s">
        <v>164</v>
      </c>
      <c r="E62" s="22"/>
      <c r="F62" s="23"/>
      <c r="G62" s="24"/>
      <c r="H62" s="23"/>
      <c r="I62" s="60">
        <f t="shared" ref="I62" si="72">IF(K62&gt;0,0.35*EXP(0.03*K62),0)</f>
        <v>0.61645883522782341</v>
      </c>
      <c r="J62" s="61">
        <f t="shared" ref="J62" si="73">IF(L62&gt;0,0.058*EXP(0.254*L62),0)</f>
        <v>0.14529275440063744</v>
      </c>
      <c r="K62" s="66">
        <f t="shared" ref="K62:K63" si="74">BK62/BZ62</f>
        <v>18.868613138686133</v>
      </c>
      <c r="L62" s="66">
        <f t="shared" ref="L62:L63" si="75">BK62/BY62</f>
        <v>3.6153846153846154</v>
      </c>
      <c r="M62" s="36"/>
      <c r="N62" s="26">
        <f t="shared" ref="N62:X63" si="76">100*AE62/$AP62</f>
        <v>48.63537796688054</v>
      </c>
      <c r="O62" s="26">
        <f t="shared" si="76"/>
        <v>9.5579090613173907</v>
      </c>
      <c r="P62" s="26">
        <f t="shared" si="76"/>
        <v>15.018816174337783</v>
      </c>
      <c r="Q62" s="26">
        <f t="shared" si="76"/>
        <v>6.9675465391683202</v>
      </c>
      <c r="R62" s="26">
        <f t="shared" si="76"/>
        <v>8.4371807864284065</v>
      </c>
      <c r="S62" s="26">
        <f t="shared" si="76"/>
        <v>0.8141139355325655</v>
      </c>
      <c r="T62" s="26">
        <f t="shared" si="76"/>
        <v>4.1340071271848453</v>
      </c>
      <c r="U62" s="26">
        <f t="shared" si="76"/>
        <v>5.8489328459300687</v>
      </c>
      <c r="V62" s="26">
        <f t="shared" si="76"/>
        <v>0.37005178887843887</v>
      </c>
      <c r="W62" s="26">
        <f t="shared" si="76"/>
        <v>0.15013529720210947</v>
      </c>
      <c r="X62" s="37">
        <f t="shared" si="76"/>
        <v>6.5928477139535147E-2</v>
      </c>
      <c r="Y62" s="26">
        <f>SUM(N62:X62)</f>
        <v>100.00000000000001</v>
      </c>
      <c r="Z62" s="28">
        <f>100*(Q62/40.311)/((Q62/40.311)+(P62/71.846))</f>
        <v>45.260766834353035</v>
      </c>
      <c r="AA62" s="29"/>
      <c r="AB62" s="41">
        <v>1.08</v>
      </c>
      <c r="AC62" s="41">
        <v>1.06</v>
      </c>
      <c r="AD62" s="42">
        <v>40242</v>
      </c>
      <c r="AE62" s="41">
        <v>46</v>
      </c>
      <c r="AF62" s="41">
        <v>9.0399999999999991</v>
      </c>
      <c r="AG62" s="26">
        <f>AT62+0.9*AS62</f>
        <v>14.205</v>
      </c>
      <c r="AH62" s="41">
        <v>6.59</v>
      </c>
      <c r="AI62" s="41">
        <v>7.98</v>
      </c>
      <c r="AJ62" s="41">
        <v>0.77</v>
      </c>
      <c r="AK62" s="41">
        <v>3.91</v>
      </c>
      <c r="AL62" s="41">
        <v>5.532</v>
      </c>
      <c r="AM62" s="41">
        <v>0.35</v>
      </c>
      <c r="AN62" s="41">
        <v>0.14199999999999999</v>
      </c>
      <c r="AO62" s="3">
        <f>AQ62*(74.7/58.7)</f>
        <v>6.2356047700170357E-2</v>
      </c>
      <c r="AP62" s="3">
        <f>SUM(AE62:AO62)</f>
        <v>94.581356047700169</v>
      </c>
      <c r="AQ62" s="3">
        <f t="shared" ref="AQ62:AQ63" si="77">AY62/10000</f>
        <v>4.9000000000000002E-2</v>
      </c>
      <c r="AR62" s="3" t="e">
        <f>#REF!/10000</f>
        <v>#REF!</v>
      </c>
      <c r="AS62" s="41">
        <v>11.45</v>
      </c>
      <c r="AT62" s="41">
        <v>3.9</v>
      </c>
      <c r="AU62" s="41">
        <v>2.86</v>
      </c>
      <c r="AV62" s="41">
        <v>2.42</v>
      </c>
      <c r="AW62" s="41">
        <v>98.96</v>
      </c>
      <c r="AX62" s="41">
        <v>98.52</v>
      </c>
      <c r="AY62" s="41">
        <v>490</v>
      </c>
      <c r="AZ62" s="41">
        <v>35</v>
      </c>
      <c r="BA62" s="41">
        <v>3</v>
      </c>
      <c r="BB62" s="41">
        <v>268</v>
      </c>
      <c r="BC62" s="41">
        <v>1190</v>
      </c>
      <c r="BD62" s="41">
        <v>123</v>
      </c>
      <c r="BE62" s="41">
        <v>340</v>
      </c>
      <c r="BF62" s="41">
        <v>240</v>
      </c>
      <c r="BG62" s="41">
        <v>36</v>
      </c>
      <c r="BH62" s="41">
        <v>3.3</v>
      </c>
      <c r="BI62" s="41" t="s">
        <v>113</v>
      </c>
      <c r="BJ62" s="41">
        <v>97</v>
      </c>
      <c r="BK62" s="41">
        <v>517</v>
      </c>
      <c r="BL62" s="41">
        <v>50.4</v>
      </c>
      <c r="BM62" s="41">
        <v>882</v>
      </c>
      <c r="BN62" s="41">
        <v>159</v>
      </c>
      <c r="BO62" s="41">
        <v>2</v>
      </c>
      <c r="BP62" s="41">
        <v>2.8</v>
      </c>
      <c r="BQ62" s="41" t="s">
        <v>118</v>
      </c>
      <c r="BR62" s="41">
        <v>6</v>
      </c>
      <c r="BS62" s="41">
        <v>3.7</v>
      </c>
      <c r="BT62" s="41">
        <v>0.9</v>
      </c>
      <c r="BU62" s="41">
        <v>378</v>
      </c>
      <c r="BV62" s="41">
        <v>118</v>
      </c>
      <c r="BW62" s="41">
        <v>253</v>
      </c>
      <c r="BX62" s="41">
        <v>35.4</v>
      </c>
      <c r="BY62" s="41">
        <v>143</v>
      </c>
      <c r="BZ62" s="41">
        <v>27.4</v>
      </c>
      <c r="CA62" s="41">
        <v>7.82</v>
      </c>
      <c r="CB62" s="41">
        <v>19.8</v>
      </c>
      <c r="CC62" s="41">
        <v>2.63</v>
      </c>
      <c r="CD62" s="41">
        <v>12.5</v>
      </c>
      <c r="CE62" s="41">
        <v>2.0699999999999998</v>
      </c>
      <c r="CF62" s="41">
        <v>5.09</v>
      </c>
      <c r="CG62" s="41">
        <v>0.63400000000000001</v>
      </c>
      <c r="CH62" s="41">
        <v>3.54</v>
      </c>
      <c r="CI62" s="41">
        <v>0.52100000000000002</v>
      </c>
      <c r="CJ62" s="41">
        <v>22.4</v>
      </c>
      <c r="CK62" s="41">
        <v>8.8699999999999992</v>
      </c>
      <c r="CL62" s="41">
        <v>7.1</v>
      </c>
      <c r="CM62" s="41">
        <v>0.14000000000000001</v>
      </c>
      <c r="CN62" s="41">
        <v>9</v>
      </c>
      <c r="CO62" s="41">
        <v>0.2</v>
      </c>
      <c r="CP62" s="41">
        <v>9.41</v>
      </c>
      <c r="CQ62" s="41">
        <v>1.76</v>
      </c>
    </row>
    <row r="63" spans="1:95" s="34" customFormat="1">
      <c r="A63" s="40" t="s">
        <v>165</v>
      </c>
      <c r="B63" s="40"/>
      <c r="C63" s="40" t="s">
        <v>149</v>
      </c>
      <c r="D63" s="40" t="s">
        <v>164</v>
      </c>
      <c r="E63" s="22"/>
      <c r="F63" s="23"/>
      <c r="G63" s="24"/>
      <c r="H63" s="23"/>
      <c r="I63" s="60">
        <f t="shared" ref="I63" si="78">IF(K63&gt;0,0.35*EXP(0.03*K63),0)</f>
        <v>4.011715564466857</v>
      </c>
      <c r="J63" s="61">
        <f t="shared" ref="J63" si="79">IF(L63&gt;0,0.058*EXP(0.254*L63),0)</f>
        <v>2.8519721259095925</v>
      </c>
      <c r="K63" s="66">
        <f t="shared" si="74"/>
        <v>81.301369863013704</v>
      </c>
      <c r="L63" s="66">
        <f t="shared" si="75"/>
        <v>15.335917312661497</v>
      </c>
      <c r="M63" s="36"/>
      <c r="N63" s="26">
        <f t="shared" si="76"/>
        <v>44.748244828767689</v>
      </c>
      <c r="O63" s="26">
        <f t="shared" si="76"/>
        <v>8.9454194530097997</v>
      </c>
      <c r="P63" s="26">
        <f t="shared" si="76"/>
        <v>13.80195746100909</v>
      </c>
      <c r="Q63" s="26">
        <f t="shared" si="76"/>
        <v>9.6221414920081756</v>
      </c>
      <c r="R63" s="26">
        <f t="shared" si="76"/>
        <v>13.756490199013886</v>
      </c>
      <c r="S63" s="26">
        <f t="shared" si="76"/>
        <v>1.7552477886520408</v>
      </c>
      <c r="T63" s="26">
        <f t="shared" si="76"/>
        <v>1.0890995315130132</v>
      </c>
      <c r="U63" s="26">
        <f t="shared" si="76"/>
        <v>5.2720876350717312</v>
      </c>
      <c r="V63" s="26">
        <f t="shared" si="76"/>
        <v>0.77188607573252388</v>
      </c>
      <c r="W63" s="26">
        <f t="shared" si="76"/>
        <v>0.2051313680713831</v>
      </c>
      <c r="X63" s="37">
        <f t="shared" si="76"/>
        <v>3.2294167150667873E-2</v>
      </c>
      <c r="Y63" s="26">
        <f>SUM(N63:X63)</f>
        <v>99.999999999999986</v>
      </c>
      <c r="Z63" s="28">
        <f>100*(Q63/40.311)/((Q63/40.311)+(P63/71.846))</f>
        <v>55.407690144360082</v>
      </c>
      <c r="AA63" s="29"/>
      <c r="AB63" s="41">
        <v>1.0900000000000001</v>
      </c>
      <c r="AC63" s="41">
        <v>1.04</v>
      </c>
      <c r="AD63" s="42">
        <v>40242</v>
      </c>
      <c r="AE63" s="41">
        <v>42.32</v>
      </c>
      <c r="AF63" s="41">
        <v>8.4600000000000009</v>
      </c>
      <c r="AG63" s="26">
        <f>AT63+0.9*AS63</f>
        <v>13.053000000000001</v>
      </c>
      <c r="AH63" s="41">
        <v>9.1</v>
      </c>
      <c r="AI63" s="41">
        <v>13.01</v>
      </c>
      <c r="AJ63" s="41">
        <v>1.66</v>
      </c>
      <c r="AK63" s="41">
        <v>1.03</v>
      </c>
      <c r="AL63" s="41">
        <v>4.9859999999999998</v>
      </c>
      <c r="AM63" s="41">
        <v>0.73</v>
      </c>
      <c r="AN63" s="41">
        <v>0.19400000000000001</v>
      </c>
      <c r="AO63" s="3">
        <f>AQ63*(74.7/58.7)</f>
        <v>3.0541737649063032E-2</v>
      </c>
      <c r="AP63" s="3">
        <f>SUM(AE63:AO63)</f>
        <v>94.573541737649066</v>
      </c>
      <c r="AQ63" s="3">
        <f t="shared" si="77"/>
        <v>2.4E-2</v>
      </c>
      <c r="AR63" s="3" t="e">
        <f>#REF!/10000</f>
        <v>#REF!</v>
      </c>
      <c r="AS63" s="41">
        <v>9.17</v>
      </c>
      <c r="AT63" s="41">
        <v>4.8</v>
      </c>
      <c r="AU63" s="41">
        <v>2.5499999999999998</v>
      </c>
      <c r="AV63" s="41">
        <v>2.02</v>
      </c>
      <c r="AW63" s="41">
        <v>98.57</v>
      </c>
      <c r="AX63" s="41">
        <v>98.03</v>
      </c>
      <c r="AY63" s="41">
        <v>240</v>
      </c>
      <c r="AZ63" s="41">
        <v>31</v>
      </c>
      <c r="BA63" s="41">
        <v>3</v>
      </c>
      <c r="BB63" s="41">
        <v>375</v>
      </c>
      <c r="BC63" s="41">
        <v>550</v>
      </c>
      <c r="BD63" s="41">
        <v>64</v>
      </c>
      <c r="BE63" s="41">
        <v>90</v>
      </c>
      <c r="BF63" s="41">
        <v>140</v>
      </c>
      <c r="BG63" s="41">
        <v>19</v>
      </c>
      <c r="BH63" s="41">
        <v>1.9</v>
      </c>
      <c r="BI63" s="41" t="s">
        <v>113</v>
      </c>
      <c r="BJ63" s="41">
        <v>29</v>
      </c>
      <c r="BK63" s="41">
        <v>1187</v>
      </c>
      <c r="BL63" s="41">
        <v>26.9</v>
      </c>
      <c r="BM63" s="41">
        <v>467</v>
      </c>
      <c r="BN63" s="41">
        <v>89.1</v>
      </c>
      <c r="BO63" s="41" t="s">
        <v>115</v>
      </c>
      <c r="BP63" s="41">
        <v>1.5</v>
      </c>
      <c r="BQ63" s="41" t="s">
        <v>118</v>
      </c>
      <c r="BR63" s="41">
        <v>11</v>
      </c>
      <c r="BS63" s="41">
        <v>0.4</v>
      </c>
      <c r="BT63" s="41">
        <v>0.2</v>
      </c>
      <c r="BU63" s="41">
        <v>330</v>
      </c>
      <c r="BV63" s="41">
        <v>65.3</v>
      </c>
      <c r="BW63" s="41">
        <v>139</v>
      </c>
      <c r="BX63" s="41">
        <v>19.399999999999999</v>
      </c>
      <c r="BY63" s="41">
        <v>77.400000000000006</v>
      </c>
      <c r="BZ63" s="41">
        <v>14.6</v>
      </c>
      <c r="CA63" s="41">
        <v>4.1399999999999997</v>
      </c>
      <c r="CB63" s="41">
        <v>10.7</v>
      </c>
      <c r="CC63" s="41">
        <v>1.39</v>
      </c>
      <c r="CD63" s="41">
        <v>6.67</v>
      </c>
      <c r="CE63" s="41">
        <v>1.0900000000000001</v>
      </c>
      <c r="CF63" s="41">
        <v>2.58</v>
      </c>
      <c r="CG63" s="41">
        <v>0.32600000000000001</v>
      </c>
      <c r="CH63" s="41">
        <v>1.92</v>
      </c>
      <c r="CI63" s="41">
        <v>0.26700000000000002</v>
      </c>
      <c r="CJ63" s="41">
        <v>11.6</v>
      </c>
      <c r="CK63" s="41">
        <v>4.9400000000000004</v>
      </c>
      <c r="CL63" s="41" t="s">
        <v>112</v>
      </c>
      <c r="CM63" s="41">
        <v>0.06</v>
      </c>
      <c r="CN63" s="41">
        <v>9</v>
      </c>
      <c r="CO63" s="41" t="s">
        <v>118</v>
      </c>
      <c r="CP63" s="41">
        <v>5.14</v>
      </c>
      <c r="CQ63" s="41">
        <v>2.1</v>
      </c>
    </row>
    <row r="64" spans="1:95">
      <c r="A64" s="10"/>
      <c r="B64" s="10"/>
      <c r="C64" s="10"/>
      <c r="D64" s="10"/>
      <c r="E64" s="37"/>
      <c r="F64" s="3"/>
      <c r="G64" s="10"/>
      <c r="H64" s="23"/>
      <c r="I64" s="23"/>
      <c r="J64" s="10"/>
      <c r="K64" s="10"/>
      <c r="L64" s="10"/>
      <c r="M64" s="14"/>
      <c r="X64" s="37"/>
      <c r="AA64" s="14"/>
      <c r="AB64" s="3"/>
      <c r="AC64" s="3"/>
      <c r="AD64" s="10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</row>
    <row r="65" spans="1:95">
      <c r="A65" s="31"/>
      <c r="B65" s="31"/>
      <c r="C65" s="10"/>
      <c r="D65" s="10"/>
      <c r="E65" s="37"/>
      <c r="F65" s="26"/>
      <c r="G65" s="26"/>
      <c r="H65" s="26"/>
      <c r="J65" s="26"/>
      <c r="K65" s="26"/>
      <c r="L65" s="26"/>
      <c r="M65" s="32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43"/>
      <c r="Z65" s="26"/>
      <c r="AA65" s="32"/>
      <c r="AB65" s="3"/>
      <c r="AC65" s="3"/>
      <c r="AD65" s="59"/>
      <c r="AE65" s="3"/>
      <c r="AF65" s="3"/>
      <c r="AG65" s="26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</row>
    <row r="66" spans="1:95">
      <c r="H66" s="1" t="s">
        <v>173</v>
      </c>
      <c r="I66" s="60">
        <f>MEDIAN(I12:I63)</f>
        <v>11.977681084320297</v>
      </c>
      <c r="J66" s="60">
        <f>MEDIAN(J12:J63)</f>
        <v>5.2249426887229671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A1FB-EF09-FC4E-80F6-1EE2BFA0256C}">
  <dimension ref="A4:BS84"/>
  <sheetViews>
    <sheetView topLeftCell="A29" workbookViewId="0">
      <selection activeCell="BP72" sqref="BP72:BS73"/>
    </sheetView>
  </sheetViews>
  <sheetFormatPr baseColWidth="10" defaultRowHeight="15"/>
  <cols>
    <col min="1" max="1" width="18.5" bestFit="1" customWidth="1"/>
    <col min="2" max="6" width="4.33203125" bestFit="1" customWidth="1"/>
    <col min="7" max="7" width="6" bestFit="1" customWidth="1"/>
    <col min="8" max="8" width="5.5" bestFit="1" customWidth="1"/>
    <col min="9" max="9" width="5.33203125" bestFit="1" customWidth="1"/>
    <col min="10" max="10" width="4.33203125" bestFit="1" customWidth="1"/>
    <col min="11" max="11" width="6" bestFit="1" customWidth="1"/>
    <col min="12" max="12" width="4" bestFit="1" customWidth="1"/>
    <col min="13" max="25" width="6.33203125" bestFit="1" customWidth="1"/>
    <col min="26" max="34" width="6.1640625" bestFit="1" customWidth="1"/>
    <col min="35" max="35" width="6.33203125" bestFit="1" customWidth="1"/>
    <col min="36" max="44" width="6.1640625" bestFit="1" customWidth="1"/>
    <col min="45" max="45" width="6.33203125" bestFit="1" customWidth="1"/>
    <col min="46" max="67" width="6.1640625" bestFit="1" customWidth="1"/>
    <col min="68" max="71" width="6.33203125" bestFit="1" customWidth="1"/>
    <col min="72" max="256" width="8.83203125" customWidth="1"/>
    <col min="257" max="257" width="18.5" bestFit="1" customWidth="1"/>
    <col min="258" max="262" width="4.33203125" bestFit="1" customWidth="1"/>
    <col min="263" max="263" width="6" bestFit="1" customWidth="1"/>
    <col min="264" max="264" width="5.5" bestFit="1" customWidth="1"/>
    <col min="265" max="265" width="5.33203125" bestFit="1" customWidth="1"/>
    <col min="266" max="266" width="4.33203125" bestFit="1" customWidth="1"/>
    <col min="267" max="267" width="6" bestFit="1" customWidth="1"/>
    <col min="268" max="268" width="4" bestFit="1" customWidth="1"/>
    <col min="269" max="281" width="6.33203125" bestFit="1" customWidth="1"/>
    <col min="282" max="290" width="6.1640625" bestFit="1" customWidth="1"/>
    <col min="291" max="291" width="6.33203125" bestFit="1" customWidth="1"/>
    <col min="292" max="300" width="6.1640625" bestFit="1" customWidth="1"/>
    <col min="301" max="301" width="6.33203125" bestFit="1" customWidth="1"/>
    <col min="302" max="323" width="6.1640625" bestFit="1" customWidth="1"/>
    <col min="324" max="327" width="6.33203125" bestFit="1" customWidth="1"/>
    <col min="328" max="512" width="8.83203125" customWidth="1"/>
    <col min="513" max="513" width="18.5" bestFit="1" customWidth="1"/>
    <col min="514" max="518" width="4.33203125" bestFit="1" customWidth="1"/>
    <col min="519" max="519" width="6" bestFit="1" customWidth="1"/>
    <col min="520" max="520" width="5.5" bestFit="1" customWidth="1"/>
    <col min="521" max="521" width="5.33203125" bestFit="1" customWidth="1"/>
    <col min="522" max="522" width="4.33203125" bestFit="1" customWidth="1"/>
    <col min="523" max="523" width="6" bestFit="1" customWidth="1"/>
    <col min="524" max="524" width="4" bestFit="1" customWidth="1"/>
    <col min="525" max="537" width="6.33203125" bestFit="1" customWidth="1"/>
    <col min="538" max="546" width="6.1640625" bestFit="1" customWidth="1"/>
    <col min="547" max="547" width="6.33203125" bestFit="1" customWidth="1"/>
    <col min="548" max="556" width="6.1640625" bestFit="1" customWidth="1"/>
    <col min="557" max="557" width="6.33203125" bestFit="1" customWidth="1"/>
    <col min="558" max="579" width="6.1640625" bestFit="1" customWidth="1"/>
    <col min="580" max="583" width="6.33203125" bestFit="1" customWidth="1"/>
    <col min="584" max="768" width="8.83203125" customWidth="1"/>
    <col min="769" max="769" width="18.5" bestFit="1" customWidth="1"/>
    <col min="770" max="774" width="4.33203125" bestFit="1" customWidth="1"/>
    <col min="775" max="775" width="6" bestFit="1" customWidth="1"/>
    <col min="776" max="776" width="5.5" bestFit="1" customWidth="1"/>
    <col min="777" max="777" width="5.33203125" bestFit="1" customWidth="1"/>
    <col min="778" max="778" width="4.33203125" bestFit="1" customWidth="1"/>
    <col min="779" max="779" width="6" bestFit="1" customWidth="1"/>
    <col min="780" max="780" width="4" bestFit="1" customWidth="1"/>
    <col min="781" max="793" width="6.33203125" bestFit="1" customWidth="1"/>
    <col min="794" max="802" width="6.1640625" bestFit="1" customWidth="1"/>
    <col min="803" max="803" width="6.33203125" bestFit="1" customWidth="1"/>
    <col min="804" max="812" width="6.1640625" bestFit="1" customWidth="1"/>
    <col min="813" max="813" width="6.33203125" bestFit="1" customWidth="1"/>
    <col min="814" max="835" width="6.1640625" bestFit="1" customWidth="1"/>
    <col min="836" max="839" width="6.33203125" bestFit="1" customWidth="1"/>
    <col min="840" max="1024" width="8.83203125" customWidth="1"/>
    <col min="1025" max="1025" width="18.5" bestFit="1" customWidth="1"/>
    <col min="1026" max="1030" width="4.33203125" bestFit="1" customWidth="1"/>
    <col min="1031" max="1031" width="6" bestFit="1" customWidth="1"/>
    <col min="1032" max="1032" width="5.5" bestFit="1" customWidth="1"/>
    <col min="1033" max="1033" width="5.33203125" bestFit="1" customWidth="1"/>
    <col min="1034" max="1034" width="4.33203125" bestFit="1" customWidth="1"/>
    <col min="1035" max="1035" width="6" bestFit="1" customWidth="1"/>
    <col min="1036" max="1036" width="4" bestFit="1" customWidth="1"/>
    <col min="1037" max="1049" width="6.33203125" bestFit="1" customWidth="1"/>
    <col min="1050" max="1058" width="6.1640625" bestFit="1" customWidth="1"/>
    <col min="1059" max="1059" width="6.33203125" bestFit="1" customWidth="1"/>
    <col min="1060" max="1068" width="6.1640625" bestFit="1" customWidth="1"/>
    <col min="1069" max="1069" width="6.33203125" bestFit="1" customWidth="1"/>
    <col min="1070" max="1091" width="6.1640625" bestFit="1" customWidth="1"/>
    <col min="1092" max="1095" width="6.33203125" bestFit="1" customWidth="1"/>
    <col min="1096" max="1280" width="8.83203125" customWidth="1"/>
    <col min="1281" max="1281" width="18.5" bestFit="1" customWidth="1"/>
    <col min="1282" max="1286" width="4.33203125" bestFit="1" customWidth="1"/>
    <col min="1287" max="1287" width="6" bestFit="1" customWidth="1"/>
    <col min="1288" max="1288" width="5.5" bestFit="1" customWidth="1"/>
    <col min="1289" max="1289" width="5.33203125" bestFit="1" customWidth="1"/>
    <col min="1290" max="1290" width="4.33203125" bestFit="1" customWidth="1"/>
    <col min="1291" max="1291" width="6" bestFit="1" customWidth="1"/>
    <col min="1292" max="1292" width="4" bestFit="1" customWidth="1"/>
    <col min="1293" max="1305" width="6.33203125" bestFit="1" customWidth="1"/>
    <col min="1306" max="1314" width="6.1640625" bestFit="1" customWidth="1"/>
    <col min="1315" max="1315" width="6.33203125" bestFit="1" customWidth="1"/>
    <col min="1316" max="1324" width="6.1640625" bestFit="1" customWidth="1"/>
    <col min="1325" max="1325" width="6.33203125" bestFit="1" customWidth="1"/>
    <col min="1326" max="1347" width="6.1640625" bestFit="1" customWidth="1"/>
    <col min="1348" max="1351" width="6.33203125" bestFit="1" customWidth="1"/>
    <col min="1352" max="1536" width="8.83203125" customWidth="1"/>
    <col min="1537" max="1537" width="18.5" bestFit="1" customWidth="1"/>
    <col min="1538" max="1542" width="4.33203125" bestFit="1" customWidth="1"/>
    <col min="1543" max="1543" width="6" bestFit="1" customWidth="1"/>
    <col min="1544" max="1544" width="5.5" bestFit="1" customWidth="1"/>
    <col min="1545" max="1545" width="5.33203125" bestFit="1" customWidth="1"/>
    <col min="1546" max="1546" width="4.33203125" bestFit="1" customWidth="1"/>
    <col min="1547" max="1547" width="6" bestFit="1" customWidth="1"/>
    <col min="1548" max="1548" width="4" bestFit="1" customWidth="1"/>
    <col min="1549" max="1561" width="6.33203125" bestFit="1" customWidth="1"/>
    <col min="1562" max="1570" width="6.1640625" bestFit="1" customWidth="1"/>
    <col min="1571" max="1571" width="6.33203125" bestFit="1" customWidth="1"/>
    <col min="1572" max="1580" width="6.1640625" bestFit="1" customWidth="1"/>
    <col min="1581" max="1581" width="6.33203125" bestFit="1" customWidth="1"/>
    <col min="1582" max="1603" width="6.1640625" bestFit="1" customWidth="1"/>
    <col min="1604" max="1607" width="6.33203125" bestFit="1" customWidth="1"/>
    <col min="1608" max="1792" width="8.83203125" customWidth="1"/>
    <col min="1793" max="1793" width="18.5" bestFit="1" customWidth="1"/>
    <col min="1794" max="1798" width="4.33203125" bestFit="1" customWidth="1"/>
    <col min="1799" max="1799" width="6" bestFit="1" customWidth="1"/>
    <col min="1800" max="1800" width="5.5" bestFit="1" customWidth="1"/>
    <col min="1801" max="1801" width="5.33203125" bestFit="1" customWidth="1"/>
    <col min="1802" max="1802" width="4.33203125" bestFit="1" customWidth="1"/>
    <col min="1803" max="1803" width="6" bestFit="1" customWidth="1"/>
    <col min="1804" max="1804" width="4" bestFit="1" customWidth="1"/>
    <col min="1805" max="1817" width="6.33203125" bestFit="1" customWidth="1"/>
    <col min="1818" max="1826" width="6.1640625" bestFit="1" customWidth="1"/>
    <col min="1827" max="1827" width="6.33203125" bestFit="1" customWidth="1"/>
    <col min="1828" max="1836" width="6.1640625" bestFit="1" customWidth="1"/>
    <col min="1837" max="1837" width="6.33203125" bestFit="1" customWidth="1"/>
    <col min="1838" max="1859" width="6.1640625" bestFit="1" customWidth="1"/>
    <col min="1860" max="1863" width="6.33203125" bestFit="1" customWidth="1"/>
    <col min="1864" max="2048" width="8.83203125" customWidth="1"/>
    <col min="2049" max="2049" width="18.5" bestFit="1" customWidth="1"/>
    <col min="2050" max="2054" width="4.33203125" bestFit="1" customWidth="1"/>
    <col min="2055" max="2055" width="6" bestFit="1" customWidth="1"/>
    <col min="2056" max="2056" width="5.5" bestFit="1" customWidth="1"/>
    <col min="2057" max="2057" width="5.33203125" bestFit="1" customWidth="1"/>
    <col min="2058" max="2058" width="4.33203125" bestFit="1" customWidth="1"/>
    <col min="2059" max="2059" width="6" bestFit="1" customWidth="1"/>
    <col min="2060" max="2060" width="4" bestFit="1" customWidth="1"/>
    <col min="2061" max="2073" width="6.33203125" bestFit="1" customWidth="1"/>
    <col min="2074" max="2082" width="6.1640625" bestFit="1" customWidth="1"/>
    <col min="2083" max="2083" width="6.33203125" bestFit="1" customWidth="1"/>
    <col min="2084" max="2092" width="6.1640625" bestFit="1" customWidth="1"/>
    <col min="2093" max="2093" width="6.33203125" bestFit="1" customWidth="1"/>
    <col min="2094" max="2115" width="6.1640625" bestFit="1" customWidth="1"/>
    <col min="2116" max="2119" width="6.33203125" bestFit="1" customWidth="1"/>
    <col min="2120" max="2304" width="8.83203125" customWidth="1"/>
    <col min="2305" max="2305" width="18.5" bestFit="1" customWidth="1"/>
    <col min="2306" max="2310" width="4.33203125" bestFit="1" customWidth="1"/>
    <col min="2311" max="2311" width="6" bestFit="1" customWidth="1"/>
    <col min="2312" max="2312" width="5.5" bestFit="1" customWidth="1"/>
    <col min="2313" max="2313" width="5.33203125" bestFit="1" customWidth="1"/>
    <col min="2314" max="2314" width="4.33203125" bestFit="1" customWidth="1"/>
    <col min="2315" max="2315" width="6" bestFit="1" customWidth="1"/>
    <col min="2316" max="2316" width="4" bestFit="1" customWidth="1"/>
    <col min="2317" max="2329" width="6.33203125" bestFit="1" customWidth="1"/>
    <col min="2330" max="2338" width="6.1640625" bestFit="1" customWidth="1"/>
    <col min="2339" max="2339" width="6.33203125" bestFit="1" customWidth="1"/>
    <col min="2340" max="2348" width="6.1640625" bestFit="1" customWidth="1"/>
    <col min="2349" max="2349" width="6.33203125" bestFit="1" customWidth="1"/>
    <col min="2350" max="2371" width="6.1640625" bestFit="1" customWidth="1"/>
    <col min="2372" max="2375" width="6.33203125" bestFit="1" customWidth="1"/>
    <col min="2376" max="2560" width="8.83203125" customWidth="1"/>
    <col min="2561" max="2561" width="18.5" bestFit="1" customWidth="1"/>
    <col min="2562" max="2566" width="4.33203125" bestFit="1" customWidth="1"/>
    <col min="2567" max="2567" width="6" bestFit="1" customWidth="1"/>
    <col min="2568" max="2568" width="5.5" bestFit="1" customWidth="1"/>
    <col min="2569" max="2569" width="5.33203125" bestFit="1" customWidth="1"/>
    <col min="2570" max="2570" width="4.33203125" bestFit="1" customWidth="1"/>
    <col min="2571" max="2571" width="6" bestFit="1" customWidth="1"/>
    <col min="2572" max="2572" width="4" bestFit="1" customWidth="1"/>
    <col min="2573" max="2585" width="6.33203125" bestFit="1" customWidth="1"/>
    <col min="2586" max="2594" width="6.1640625" bestFit="1" customWidth="1"/>
    <col min="2595" max="2595" width="6.33203125" bestFit="1" customWidth="1"/>
    <col min="2596" max="2604" width="6.1640625" bestFit="1" customWidth="1"/>
    <col min="2605" max="2605" width="6.33203125" bestFit="1" customWidth="1"/>
    <col min="2606" max="2627" width="6.1640625" bestFit="1" customWidth="1"/>
    <col min="2628" max="2631" width="6.33203125" bestFit="1" customWidth="1"/>
    <col min="2632" max="2816" width="8.83203125" customWidth="1"/>
    <col min="2817" max="2817" width="18.5" bestFit="1" customWidth="1"/>
    <col min="2818" max="2822" width="4.33203125" bestFit="1" customWidth="1"/>
    <col min="2823" max="2823" width="6" bestFit="1" customWidth="1"/>
    <col min="2824" max="2824" width="5.5" bestFit="1" customWidth="1"/>
    <col min="2825" max="2825" width="5.33203125" bestFit="1" customWidth="1"/>
    <col min="2826" max="2826" width="4.33203125" bestFit="1" customWidth="1"/>
    <col min="2827" max="2827" width="6" bestFit="1" customWidth="1"/>
    <col min="2828" max="2828" width="4" bestFit="1" customWidth="1"/>
    <col min="2829" max="2841" width="6.33203125" bestFit="1" customWidth="1"/>
    <col min="2842" max="2850" width="6.1640625" bestFit="1" customWidth="1"/>
    <col min="2851" max="2851" width="6.33203125" bestFit="1" customWidth="1"/>
    <col min="2852" max="2860" width="6.1640625" bestFit="1" customWidth="1"/>
    <col min="2861" max="2861" width="6.33203125" bestFit="1" customWidth="1"/>
    <col min="2862" max="2883" width="6.1640625" bestFit="1" customWidth="1"/>
    <col min="2884" max="2887" width="6.33203125" bestFit="1" customWidth="1"/>
    <col min="2888" max="3072" width="8.83203125" customWidth="1"/>
    <col min="3073" max="3073" width="18.5" bestFit="1" customWidth="1"/>
    <col min="3074" max="3078" width="4.33203125" bestFit="1" customWidth="1"/>
    <col min="3079" max="3079" width="6" bestFit="1" customWidth="1"/>
    <col min="3080" max="3080" width="5.5" bestFit="1" customWidth="1"/>
    <col min="3081" max="3081" width="5.33203125" bestFit="1" customWidth="1"/>
    <col min="3082" max="3082" width="4.33203125" bestFit="1" customWidth="1"/>
    <col min="3083" max="3083" width="6" bestFit="1" customWidth="1"/>
    <col min="3084" max="3084" width="4" bestFit="1" customWidth="1"/>
    <col min="3085" max="3097" width="6.33203125" bestFit="1" customWidth="1"/>
    <col min="3098" max="3106" width="6.1640625" bestFit="1" customWidth="1"/>
    <col min="3107" max="3107" width="6.33203125" bestFit="1" customWidth="1"/>
    <col min="3108" max="3116" width="6.1640625" bestFit="1" customWidth="1"/>
    <col min="3117" max="3117" width="6.33203125" bestFit="1" customWidth="1"/>
    <col min="3118" max="3139" width="6.1640625" bestFit="1" customWidth="1"/>
    <col min="3140" max="3143" width="6.33203125" bestFit="1" customWidth="1"/>
    <col min="3144" max="3328" width="8.83203125" customWidth="1"/>
    <col min="3329" max="3329" width="18.5" bestFit="1" customWidth="1"/>
    <col min="3330" max="3334" width="4.33203125" bestFit="1" customWidth="1"/>
    <col min="3335" max="3335" width="6" bestFit="1" customWidth="1"/>
    <col min="3336" max="3336" width="5.5" bestFit="1" customWidth="1"/>
    <col min="3337" max="3337" width="5.33203125" bestFit="1" customWidth="1"/>
    <col min="3338" max="3338" width="4.33203125" bestFit="1" customWidth="1"/>
    <col min="3339" max="3339" width="6" bestFit="1" customWidth="1"/>
    <col min="3340" max="3340" width="4" bestFit="1" customWidth="1"/>
    <col min="3341" max="3353" width="6.33203125" bestFit="1" customWidth="1"/>
    <col min="3354" max="3362" width="6.1640625" bestFit="1" customWidth="1"/>
    <col min="3363" max="3363" width="6.33203125" bestFit="1" customWidth="1"/>
    <col min="3364" max="3372" width="6.1640625" bestFit="1" customWidth="1"/>
    <col min="3373" max="3373" width="6.33203125" bestFit="1" customWidth="1"/>
    <col min="3374" max="3395" width="6.1640625" bestFit="1" customWidth="1"/>
    <col min="3396" max="3399" width="6.33203125" bestFit="1" customWidth="1"/>
    <col min="3400" max="3584" width="8.83203125" customWidth="1"/>
    <col min="3585" max="3585" width="18.5" bestFit="1" customWidth="1"/>
    <col min="3586" max="3590" width="4.33203125" bestFit="1" customWidth="1"/>
    <col min="3591" max="3591" width="6" bestFit="1" customWidth="1"/>
    <col min="3592" max="3592" width="5.5" bestFit="1" customWidth="1"/>
    <col min="3593" max="3593" width="5.33203125" bestFit="1" customWidth="1"/>
    <col min="3594" max="3594" width="4.33203125" bestFit="1" customWidth="1"/>
    <col min="3595" max="3595" width="6" bestFit="1" customWidth="1"/>
    <col min="3596" max="3596" width="4" bestFit="1" customWidth="1"/>
    <col min="3597" max="3609" width="6.33203125" bestFit="1" customWidth="1"/>
    <col min="3610" max="3618" width="6.1640625" bestFit="1" customWidth="1"/>
    <col min="3619" max="3619" width="6.33203125" bestFit="1" customWidth="1"/>
    <col min="3620" max="3628" width="6.1640625" bestFit="1" customWidth="1"/>
    <col min="3629" max="3629" width="6.33203125" bestFit="1" customWidth="1"/>
    <col min="3630" max="3651" width="6.1640625" bestFit="1" customWidth="1"/>
    <col min="3652" max="3655" width="6.33203125" bestFit="1" customWidth="1"/>
    <col min="3656" max="3840" width="8.83203125" customWidth="1"/>
    <col min="3841" max="3841" width="18.5" bestFit="1" customWidth="1"/>
    <col min="3842" max="3846" width="4.33203125" bestFit="1" customWidth="1"/>
    <col min="3847" max="3847" width="6" bestFit="1" customWidth="1"/>
    <col min="3848" max="3848" width="5.5" bestFit="1" customWidth="1"/>
    <col min="3849" max="3849" width="5.33203125" bestFit="1" customWidth="1"/>
    <col min="3850" max="3850" width="4.33203125" bestFit="1" customWidth="1"/>
    <col min="3851" max="3851" width="6" bestFit="1" customWidth="1"/>
    <col min="3852" max="3852" width="4" bestFit="1" customWidth="1"/>
    <col min="3853" max="3865" width="6.33203125" bestFit="1" customWidth="1"/>
    <col min="3866" max="3874" width="6.1640625" bestFit="1" customWidth="1"/>
    <col min="3875" max="3875" width="6.33203125" bestFit="1" customWidth="1"/>
    <col min="3876" max="3884" width="6.1640625" bestFit="1" customWidth="1"/>
    <col min="3885" max="3885" width="6.33203125" bestFit="1" customWidth="1"/>
    <col min="3886" max="3907" width="6.1640625" bestFit="1" customWidth="1"/>
    <col min="3908" max="3911" width="6.33203125" bestFit="1" customWidth="1"/>
    <col min="3912" max="4096" width="8.83203125" customWidth="1"/>
    <col min="4097" max="4097" width="18.5" bestFit="1" customWidth="1"/>
    <col min="4098" max="4102" width="4.33203125" bestFit="1" customWidth="1"/>
    <col min="4103" max="4103" width="6" bestFit="1" customWidth="1"/>
    <col min="4104" max="4104" width="5.5" bestFit="1" customWidth="1"/>
    <col min="4105" max="4105" width="5.33203125" bestFit="1" customWidth="1"/>
    <col min="4106" max="4106" width="4.33203125" bestFit="1" customWidth="1"/>
    <col min="4107" max="4107" width="6" bestFit="1" customWidth="1"/>
    <col min="4108" max="4108" width="4" bestFit="1" customWidth="1"/>
    <col min="4109" max="4121" width="6.33203125" bestFit="1" customWidth="1"/>
    <col min="4122" max="4130" width="6.1640625" bestFit="1" customWidth="1"/>
    <col min="4131" max="4131" width="6.33203125" bestFit="1" customWidth="1"/>
    <col min="4132" max="4140" width="6.1640625" bestFit="1" customWidth="1"/>
    <col min="4141" max="4141" width="6.33203125" bestFit="1" customWidth="1"/>
    <col min="4142" max="4163" width="6.1640625" bestFit="1" customWidth="1"/>
    <col min="4164" max="4167" width="6.33203125" bestFit="1" customWidth="1"/>
    <col min="4168" max="4352" width="8.83203125" customWidth="1"/>
    <col min="4353" max="4353" width="18.5" bestFit="1" customWidth="1"/>
    <col min="4354" max="4358" width="4.33203125" bestFit="1" customWidth="1"/>
    <col min="4359" max="4359" width="6" bestFit="1" customWidth="1"/>
    <col min="4360" max="4360" width="5.5" bestFit="1" customWidth="1"/>
    <col min="4361" max="4361" width="5.33203125" bestFit="1" customWidth="1"/>
    <col min="4362" max="4362" width="4.33203125" bestFit="1" customWidth="1"/>
    <col min="4363" max="4363" width="6" bestFit="1" customWidth="1"/>
    <col min="4364" max="4364" width="4" bestFit="1" customWidth="1"/>
    <col min="4365" max="4377" width="6.33203125" bestFit="1" customWidth="1"/>
    <col min="4378" max="4386" width="6.1640625" bestFit="1" customWidth="1"/>
    <col min="4387" max="4387" width="6.33203125" bestFit="1" customWidth="1"/>
    <col min="4388" max="4396" width="6.1640625" bestFit="1" customWidth="1"/>
    <col min="4397" max="4397" width="6.33203125" bestFit="1" customWidth="1"/>
    <col min="4398" max="4419" width="6.1640625" bestFit="1" customWidth="1"/>
    <col min="4420" max="4423" width="6.33203125" bestFit="1" customWidth="1"/>
    <col min="4424" max="4608" width="8.83203125" customWidth="1"/>
    <col min="4609" max="4609" width="18.5" bestFit="1" customWidth="1"/>
    <col min="4610" max="4614" width="4.33203125" bestFit="1" customWidth="1"/>
    <col min="4615" max="4615" width="6" bestFit="1" customWidth="1"/>
    <col min="4616" max="4616" width="5.5" bestFit="1" customWidth="1"/>
    <col min="4617" max="4617" width="5.33203125" bestFit="1" customWidth="1"/>
    <col min="4618" max="4618" width="4.33203125" bestFit="1" customWidth="1"/>
    <col min="4619" max="4619" width="6" bestFit="1" customWidth="1"/>
    <col min="4620" max="4620" width="4" bestFit="1" customWidth="1"/>
    <col min="4621" max="4633" width="6.33203125" bestFit="1" customWidth="1"/>
    <col min="4634" max="4642" width="6.1640625" bestFit="1" customWidth="1"/>
    <col min="4643" max="4643" width="6.33203125" bestFit="1" customWidth="1"/>
    <col min="4644" max="4652" width="6.1640625" bestFit="1" customWidth="1"/>
    <col min="4653" max="4653" width="6.33203125" bestFit="1" customWidth="1"/>
    <col min="4654" max="4675" width="6.1640625" bestFit="1" customWidth="1"/>
    <col min="4676" max="4679" width="6.33203125" bestFit="1" customWidth="1"/>
    <col min="4680" max="4864" width="8.83203125" customWidth="1"/>
    <col min="4865" max="4865" width="18.5" bestFit="1" customWidth="1"/>
    <col min="4866" max="4870" width="4.33203125" bestFit="1" customWidth="1"/>
    <col min="4871" max="4871" width="6" bestFit="1" customWidth="1"/>
    <col min="4872" max="4872" width="5.5" bestFit="1" customWidth="1"/>
    <col min="4873" max="4873" width="5.33203125" bestFit="1" customWidth="1"/>
    <col min="4874" max="4874" width="4.33203125" bestFit="1" customWidth="1"/>
    <col min="4875" max="4875" width="6" bestFit="1" customWidth="1"/>
    <col min="4876" max="4876" width="4" bestFit="1" customWidth="1"/>
    <col min="4877" max="4889" width="6.33203125" bestFit="1" customWidth="1"/>
    <col min="4890" max="4898" width="6.1640625" bestFit="1" customWidth="1"/>
    <col min="4899" max="4899" width="6.33203125" bestFit="1" customWidth="1"/>
    <col min="4900" max="4908" width="6.1640625" bestFit="1" customWidth="1"/>
    <col min="4909" max="4909" width="6.33203125" bestFit="1" customWidth="1"/>
    <col min="4910" max="4931" width="6.1640625" bestFit="1" customWidth="1"/>
    <col min="4932" max="4935" width="6.33203125" bestFit="1" customWidth="1"/>
    <col min="4936" max="5120" width="8.83203125" customWidth="1"/>
    <col min="5121" max="5121" width="18.5" bestFit="1" customWidth="1"/>
    <col min="5122" max="5126" width="4.33203125" bestFit="1" customWidth="1"/>
    <col min="5127" max="5127" width="6" bestFit="1" customWidth="1"/>
    <col min="5128" max="5128" width="5.5" bestFit="1" customWidth="1"/>
    <col min="5129" max="5129" width="5.33203125" bestFit="1" customWidth="1"/>
    <col min="5130" max="5130" width="4.33203125" bestFit="1" customWidth="1"/>
    <col min="5131" max="5131" width="6" bestFit="1" customWidth="1"/>
    <col min="5132" max="5132" width="4" bestFit="1" customWidth="1"/>
    <col min="5133" max="5145" width="6.33203125" bestFit="1" customWidth="1"/>
    <col min="5146" max="5154" width="6.1640625" bestFit="1" customWidth="1"/>
    <col min="5155" max="5155" width="6.33203125" bestFit="1" customWidth="1"/>
    <col min="5156" max="5164" width="6.1640625" bestFit="1" customWidth="1"/>
    <col min="5165" max="5165" width="6.33203125" bestFit="1" customWidth="1"/>
    <col min="5166" max="5187" width="6.1640625" bestFit="1" customWidth="1"/>
    <col min="5188" max="5191" width="6.33203125" bestFit="1" customWidth="1"/>
    <col min="5192" max="5376" width="8.83203125" customWidth="1"/>
    <col min="5377" max="5377" width="18.5" bestFit="1" customWidth="1"/>
    <col min="5378" max="5382" width="4.33203125" bestFit="1" customWidth="1"/>
    <col min="5383" max="5383" width="6" bestFit="1" customWidth="1"/>
    <col min="5384" max="5384" width="5.5" bestFit="1" customWidth="1"/>
    <col min="5385" max="5385" width="5.33203125" bestFit="1" customWidth="1"/>
    <col min="5386" max="5386" width="4.33203125" bestFit="1" customWidth="1"/>
    <col min="5387" max="5387" width="6" bestFit="1" customWidth="1"/>
    <col min="5388" max="5388" width="4" bestFit="1" customWidth="1"/>
    <col min="5389" max="5401" width="6.33203125" bestFit="1" customWidth="1"/>
    <col min="5402" max="5410" width="6.1640625" bestFit="1" customWidth="1"/>
    <col min="5411" max="5411" width="6.33203125" bestFit="1" customWidth="1"/>
    <col min="5412" max="5420" width="6.1640625" bestFit="1" customWidth="1"/>
    <col min="5421" max="5421" width="6.33203125" bestFit="1" customWidth="1"/>
    <col min="5422" max="5443" width="6.1640625" bestFit="1" customWidth="1"/>
    <col min="5444" max="5447" width="6.33203125" bestFit="1" customWidth="1"/>
    <col min="5448" max="5632" width="8.83203125" customWidth="1"/>
    <col min="5633" max="5633" width="18.5" bestFit="1" customWidth="1"/>
    <col min="5634" max="5638" width="4.33203125" bestFit="1" customWidth="1"/>
    <col min="5639" max="5639" width="6" bestFit="1" customWidth="1"/>
    <col min="5640" max="5640" width="5.5" bestFit="1" customWidth="1"/>
    <col min="5641" max="5641" width="5.33203125" bestFit="1" customWidth="1"/>
    <col min="5642" max="5642" width="4.33203125" bestFit="1" customWidth="1"/>
    <col min="5643" max="5643" width="6" bestFit="1" customWidth="1"/>
    <col min="5644" max="5644" width="4" bestFit="1" customWidth="1"/>
    <col min="5645" max="5657" width="6.33203125" bestFit="1" customWidth="1"/>
    <col min="5658" max="5666" width="6.1640625" bestFit="1" customWidth="1"/>
    <col min="5667" max="5667" width="6.33203125" bestFit="1" customWidth="1"/>
    <col min="5668" max="5676" width="6.1640625" bestFit="1" customWidth="1"/>
    <col min="5677" max="5677" width="6.33203125" bestFit="1" customWidth="1"/>
    <col min="5678" max="5699" width="6.1640625" bestFit="1" customWidth="1"/>
    <col min="5700" max="5703" width="6.33203125" bestFit="1" customWidth="1"/>
    <col min="5704" max="5888" width="8.83203125" customWidth="1"/>
    <col min="5889" max="5889" width="18.5" bestFit="1" customWidth="1"/>
    <col min="5890" max="5894" width="4.33203125" bestFit="1" customWidth="1"/>
    <col min="5895" max="5895" width="6" bestFit="1" customWidth="1"/>
    <col min="5896" max="5896" width="5.5" bestFit="1" customWidth="1"/>
    <col min="5897" max="5897" width="5.33203125" bestFit="1" customWidth="1"/>
    <col min="5898" max="5898" width="4.33203125" bestFit="1" customWidth="1"/>
    <col min="5899" max="5899" width="6" bestFit="1" customWidth="1"/>
    <col min="5900" max="5900" width="4" bestFit="1" customWidth="1"/>
    <col min="5901" max="5913" width="6.33203125" bestFit="1" customWidth="1"/>
    <col min="5914" max="5922" width="6.1640625" bestFit="1" customWidth="1"/>
    <col min="5923" max="5923" width="6.33203125" bestFit="1" customWidth="1"/>
    <col min="5924" max="5932" width="6.1640625" bestFit="1" customWidth="1"/>
    <col min="5933" max="5933" width="6.33203125" bestFit="1" customWidth="1"/>
    <col min="5934" max="5955" width="6.1640625" bestFit="1" customWidth="1"/>
    <col min="5956" max="5959" width="6.33203125" bestFit="1" customWidth="1"/>
    <col min="5960" max="6144" width="8.83203125" customWidth="1"/>
    <col min="6145" max="6145" width="18.5" bestFit="1" customWidth="1"/>
    <col min="6146" max="6150" width="4.33203125" bestFit="1" customWidth="1"/>
    <col min="6151" max="6151" width="6" bestFit="1" customWidth="1"/>
    <col min="6152" max="6152" width="5.5" bestFit="1" customWidth="1"/>
    <col min="6153" max="6153" width="5.33203125" bestFit="1" customWidth="1"/>
    <col min="6154" max="6154" width="4.33203125" bestFit="1" customWidth="1"/>
    <col min="6155" max="6155" width="6" bestFit="1" customWidth="1"/>
    <col min="6156" max="6156" width="4" bestFit="1" customWidth="1"/>
    <col min="6157" max="6169" width="6.33203125" bestFit="1" customWidth="1"/>
    <col min="6170" max="6178" width="6.1640625" bestFit="1" customWidth="1"/>
    <col min="6179" max="6179" width="6.33203125" bestFit="1" customWidth="1"/>
    <col min="6180" max="6188" width="6.1640625" bestFit="1" customWidth="1"/>
    <col min="6189" max="6189" width="6.33203125" bestFit="1" customWidth="1"/>
    <col min="6190" max="6211" width="6.1640625" bestFit="1" customWidth="1"/>
    <col min="6212" max="6215" width="6.33203125" bestFit="1" customWidth="1"/>
    <col min="6216" max="6400" width="8.83203125" customWidth="1"/>
    <col min="6401" max="6401" width="18.5" bestFit="1" customWidth="1"/>
    <col min="6402" max="6406" width="4.33203125" bestFit="1" customWidth="1"/>
    <col min="6407" max="6407" width="6" bestFit="1" customWidth="1"/>
    <col min="6408" max="6408" width="5.5" bestFit="1" customWidth="1"/>
    <col min="6409" max="6409" width="5.33203125" bestFit="1" customWidth="1"/>
    <col min="6410" max="6410" width="4.33203125" bestFit="1" customWidth="1"/>
    <col min="6411" max="6411" width="6" bestFit="1" customWidth="1"/>
    <col min="6412" max="6412" width="4" bestFit="1" customWidth="1"/>
    <col min="6413" max="6425" width="6.33203125" bestFit="1" customWidth="1"/>
    <col min="6426" max="6434" width="6.1640625" bestFit="1" customWidth="1"/>
    <col min="6435" max="6435" width="6.33203125" bestFit="1" customWidth="1"/>
    <col min="6436" max="6444" width="6.1640625" bestFit="1" customWidth="1"/>
    <col min="6445" max="6445" width="6.33203125" bestFit="1" customWidth="1"/>
    <col min="6446" max="6467" width="6.1640625" bestFit="1" customWidth="1"/>
    <col min="6468" max="6471" width="6.33203125" bestFit="1" customWidth="1"/>
    <col min="6472" max="6656" width="8.83203125" customWidth="1"/>
    <col min="6657" max="6657" width="18.5" bestFit="1" customWidth="1"/>
    <col min="6658" max="6662" width="4.33203125" bestFit="1" customWidth="1"/>
    <col min="6663" max="6663" width="6" bestFit="1" customWidth="1"/>
    <col min="6664" max="6664" width="5.5" bestFit="1" customWidth="1"/>
    <col min="6665" max="6665" width="5.33203125" bestFit="1" customWidth="1"/>
    <col min="6666" max="6666" width="4.33203125" bestFit="1" customWidth="1"/>
    <col min="6667" max="6667" width="6" bestFit="1" customWidth="1"/>
    <col min="6668" max="6668" width="4" bestFit="1" customWidth="1"/>
    <col min="6669" max="6681" width="6.33203125" bestFit="1" customWidth="1"/>
    <col min="6682" max="6690" width="6.1640625" bestFit="1" customWidth="1"/>
    <col min="6691" max="6691" width="6.33203125" bestFit="1" customWidth="1"/>
    <col min="6692" max="6700" width="6.1640625" bestFit="1" customWidth="1"/>
    <col min="6701" max="6701" width="6.33203125" bestFit="1" customWidth="1"/>
    <col min="6702" max="6723" width="6.1640625" bestFit="1" customWidth="1"/>
    <col min="6724" max="6727" width="6.33203125" bestFit="1" customWidth="1"/>
    <col min="6728" max="6912" width="8.83203125" customWidth="1"/>
    <col min="6913" max="6913" width="18.5" bestFit="1" customWidth="1"/>
    <col min="6914" max="6918" width="4.33203125" bestFit="1" customWidth="1"/>
    <col min="6919" max="6919" width="6" bestFit="1" customWidth="1"/>
    <col min="6920" max="6920" width="5.5" bestFit="1" customWidth="1"/>
    <col min="6921" max="6921" width="5.33203125" bestFit="1" customWidth="1"/>
    <col min="6922" max="6922" width="4.33203125" bestFit="1" customWidth="1"/>
    <col min="6923" max="6923" width="6" bestFit="1" customWidth="1"/>
    <col min="6924" max="6924" width="4" bestFit="1" customWidth="1"/>
    <col min="6925" max="6937" width="6.33203125" bestFit="1" customWidth="1"/>
    <col min="6938" max="6946" width="6.1640625" bestFit="1" customWidth="1"/>
    <col min="6947" max="6947" width="6.33203125" bestFit="1" customWidth="1"/>
    <col min="6948" max="6956" width="6.1640625" bestFit="1" customWidth="1"/>
    <col min="6957" max="6957" width="6.33203125" bestFit="1" customWidth="1"/>
    <col min="6958" max="6979" width="6.1640625" bestFit="1" customWidth="1"/>
    <col min="6980" max="6983" width="6.33203125" bestFit="1" customWidth="1"/>
    <col min="6984" max="7168" width="8.83203125" customWidth="1"/>
    <col min="7169" max="7169" width="18.5" bestFit="1" customWidth="1"/>
    <col min="7170" max="7174" width="4.33203125" bestFit="1" customWidth="1"/>
    <col min="7175" max="7175" width="6" bestFit="1" customWidth="1"/>
    <col min="7176" max="7176" width="5.5" bestFit="1" customWidth="1"/>
    <col min="7177" max="7177" width="5.33203125" bestFit="1" customWidth="1"/>
    <col min="7178" max="7178" width="4.33203125" bestFit="1" customWidth="1"/>
    <col min="7179" max="7179" width="6" bestFit="1" customWidth="1"/>
    <col min="7180" max="7180" width="4" bestFit="1" customWidth="1"/>
    <col min="7181" max="7193" width="6.33203125" bestFit="1" customWidth="1"/>
    <col min="7194" max="7202" width="6.1640625" bestFit="1" customWidth="1"/>
    <col min="7203" max="7203" width="6.33203125" bestFit="1" customWidth="1"/>
    <col min="7204" max="7212" width="6.1640625" bestFit="1" customWidth="1"/>
    <col min="7213" max="7213" width="6.33203125" bestFit="1" customWidth="1"/>
    <col min="7214" max="7235" width="6.1640625" bestFit="1" customWidth="1"/>
    <col min="7236" max="7239" width="6.33203125" bestFit="1" customWidth="1"/>
    <col min="7240" max="7424" width="8.83203125" customWidth="1"/>
    <col min="7425" max="7425" width="18.5" bestFit="1" customWidth="1"/>
    <col min="7426" max="7430" width="4.33203125" bestFit="1" customWidth="1"/>
    <col min="7431" max="7431" width="6" bestFit="1" customWidth="1"/>
    <col min="7432" max="7432" width="5.5" bestFit="1" customWidth="1"/>
    <col min="7433" max="7433" width="5.33203125" bestFit="1" customWidth="1"/>
    <col min="7434" max="7434" width="4.33203125" bestFit="1" customWidth="1"/>
    <col min="7435" max="7435" width="6" bestFit="1" customWidth="1"/>
    <col min="7436" max="7436" width="4" bestFit="1" customWidth="1"/>
    <col min="7437" max="7449" width="6.33203125" bestFit="1" customWidth="1"/>
    <col min="7450" max="7458" width="6.1640625" bestFit="1" customWidth="1"/>
    <col min="7459" max="7459" width="6.33203125" bestFit="1" customWidth="1"/>
    <col min="7460" max="7468" width="6.1640625" bestFit="1" customWidth="1"/>
    <col min="7469" max="7469" width="6.33203125" bestFit="1" customWidth="1"/>
    <col min="7470" max="7491" width="6.1640625" bestFit="1" customWidth="1"/>
    <col min="7492" max="7495" width="6.33203125" bestFit="1" customWidth="1"/>
    <col min="7496" max="7680" width="8.83203125" customWidth="1"/>
    <col min="7681" max="7681" width="18.5" bestFit="1" customWidth="1"/>
    <col min="7682" max="7686" width="4.33203125" bestFit="1" customWidth="1"/>
    <col min="7687" max="7687" width="6" bestFit="1" customWidth="1"/>
    <col min="7688" max="7688" width="5.5" bestFit="1" customWidth="1"/>
    <col min="7689" max="7689" width="5.33203125" bestFit="1" customWidth="1"/>
    <col min="7690" max="7690" width="4.33203125" bestFit="1" customWidth="1"/>
    <col min="7691" max="7691" width="6" bestFit="1" customWidth="1"/>
    <col min="7692" max="7692" width="4" bestFit="1" customWidth="1"/>
    <col min="7693" max="7705" width="6.33203125" bestFit="1" customWidth="1"/>
    <col min="7706" max="7714" width="6.1640625" bestFit="1" customWidth="1"/>
    <col min="7715" max="7715" width="6.33203125" bestFit="1" customWidth="1"/>
    <col min="7716" max="7724" width="6.1640625" bestFit="1" customWidth="1"/>
    <col min="7725" max="7725" width="6.33203125" bestFit="1" customWidth="1"/>
    <col min="7726" max="7747" width="6.1640625" bestFit="1" customWidth="1"/>
    <col min="7748" max="7751" width="6.33203125" bestFit="1" customWidth="1"/>
    <col min="7752" max="7936" width="8.83203125" customWidth="1"/>
    <col min="7937" max="7937" width="18.5" bestFit="1" customWidth="1"/>
    <col min="7938" max="7942" width="4.33203125" bestFit="1" customWidth="1"/>
    <col min="7943" max="7943" width="6" bestFit="1" customWidth="1"/>
    <col min="7944" max="7944" width="5.5" bestFit="1" customWidth="1"/>
    <col min="7945" max="7945" width="5.33203125" bestFit="1" customWidth="1"/>
    <col min="7946" max="7946" width="4.33203125" bestFit="1" customWidth="1"/>
    <col min="7947" max="7947" width="6" bestFit="1" customWidth="1"/>
    <col min="7948" max="7948" width="4" bestFit="1" customWidth="1"/>
    <col min="7949" max="7961" width="6.33203125" bestFit="1" customWidth="1"/>
    <col min="7962" max="7970" width="6.1640625" bestFit="1" customWidth="1"/>
    <col min="7971" max="7971" width="6.33203125" bestFit="1" customWidth="1"/>
    <col min="7972" max="7980" width="6.1640625" bestFit="1" customWidth="1"/>
    <col min="7981" max="7981" width="6.33203125" bestFit="1" customWidth="1"/>
    <col min="7982" max="8003" width="6.1640625" bestFit="1" customWidth="1"/>
    <col min="8004" max="8007" width="6.33203125" bestFit="1" customWidth="1"/>
    <col min="8008" max="8192" width="8.83203125" customWidth="1"/>
    <col min="8193" max="8193" width="18.5" bestFit="1" customWidth="1"/>
    <col min="8194" max="8198" width="4.33203125" bestFit="1" customWidth="1"/>
    <col min="8199" max="8199" width="6" bestFit="1" customWidth="1"/>
    <col min="8200" max="8200" width="5.5" bestFit="1" customWidth="1"/>
    <col min="8201" max="8201" width="5.33203125" bestFit="1" customWidth="1"/>
    <col min="8202" max="8202" width="4.33203125" bestFit="1" customWidth="1"/>
    <col min="8203" max="8203" width="6" bestFit="1" customWidth="1"/>
    <col min="8204" max="8204" width="4" bestFit="1" customWidth="1"/>
    <col min="8205" max="8217" width="6.33203125" bestFit="1" customWidth="1"/>
    <col min="8218" max="8226" width="6.1640625" bestFit="1" customWidth="1"/>
    <col min="8227" max="8227" width="6.33203125" bestFit="1" customWidth="1"/>
    <col min="8228" max="8236" width="6.1640625" bestFit="1" customWidth="1"/>
    <col min="8237" max="8237" width="6.33203125" bestFit="1" customWidth="1"/>
    <col min="8238" max="8259" width="6.1640625" bestFit="1" customWidth="1"/>
    <col min="8260" max="8263" width="6.33203125" bestFit="1" customWidth="1"/>
    <col min="8264" max="8448" width="8.83203125" customWidth="1"/>
    <col min="8449" max="8449" width="18.5" bestFit="1" customWidth="1"/>
    <col min="8450" max="8454" width="4.33203125" bestFit="1" customWidth="1"/>
    <col min="8455" max="8455" width="6" bestFit="1" customWidth="1"/>
    <col min="8456" max="8456" width="5.5" bestFit="1" customWidth="1"/>
    <col min="8457" max="8457" width="5.33203125" bestFit="1" customWidth="1"/>
    <col min="8458" max="8458" width="4.33203125" bestFit="1" customWidth="1"/>
    <col min="8459" max="8459" width="6" bestFit="1" customWidth="1"/>
    <col min="8460" max="8460" width="4" bestFit="1" customWidth="1"/>
    <col min="8461" max="8473" width="6.33203125" bestFit="1" customWidth="1"/>
    <col min="8474" max="8482" width="6.1640625" bestFit="1" customWidth="1"/>
    <col min="8483" max="8483" width="6.33203125" bestFit="1" customWidth="1"/>
    <col min="8484" max="8492" width="6.1640625" bestFit="1" customWidth="1"/>
    <col min="8493" max="8493" width="6.33203125" bestFit="1" customWidth="1"/>
    <col min="8494" max="8515" width="6.1640625" bestFit="1" customWidth="1"/>
    <col min="8516" max="8519" width="6.33203125" bestFit="1" customWidth="1"/>
    <col min="8520" max="8704" width="8.83203125" customWidth="1"/>
    <col min="8705" max="8705" width="18.5" bestFit="1" customWidth="1"/>
    <col min="8706" max="8710" width="4.33203125" bestFit="1" customWidth="1"/>
    <col min="8711" max="8711" width="6" bestFit="1" customWidth="1"/>
    <col min="8712" max="8712" width="5.5" bestFit="1" customWidth="1"/>
    <col min="8713" max="8713" width="5.33203125" bestFit="1" customWidth="1"/>
    <col min="8714" max="8714" width="4.33203125" bestFit="1" customWidth="1"/>
    <col min="8715" max="8715" width="6" bestFit="1" customWidth="1"/>
    <col min="8716" max="8716" width="4" bestFit="1" customWidth="1"/>
    <col min="8717" max="8729" width="6.33203125" bestFit="1" customWidth="1"/>
    <col min="8730" max="8738" width="6.1640625" bestFit="1" customWidth="1"/>
    <col min="8739" max="8739" width="6.33203125" bestFit="1" customWidth="1"/>
    <col min="8740" max="8748" width="6.1640625" bestFit="1" customWidth="1"/>
    <col min="8749" max="8749" width="6.33203125" bestFit="1" customWidth="1"/>
    <col min="8750" max="8771" width="6.1640625" bestFit="1" customWidth="1"/>
    <col min="8772" max="8775" width="6.33203125" bestFit="1" customWidth="1"/>
    <col min="8776" max="8960" width="8.83203125" customWidth="1"/>
    <col min="8961" max="8961" width="18.5" bestFit="1" customWidth="1"/>
    <col min="8962" max="8966" width="4.33203125" bestFit="1" customWidth="1"/>
    <col min="8967" max="8967" width="6" bestFit="1" customWidth="1"/>
    <col min="8968" max="8968" width="5.5" bestFit="1" customWidth="1"/>
    <col min="8969" max="8969" width="5.33203125" bestFit="1" customWidth="1"/>
    <col min="8970" max="8970" width="4.33203125" bestFit="1" customWidth="1"/>
    <col min="8971" max="8971" width="6" bestFit="1" customWidth="1"/>
    <col min="8972" max="8972" width="4" bestFit="1" customWidth="1"/>
    <col min="8973" max="8985" width="6.33203125" bestFit="1" customWidth="1"/>
    <col min="8986" max="8994" width="6.1640625" bestFit="1" customWidth="1"/>
    <col min="8995" max="8995" width="6.33203125" bestFit="1" customWidth="1"/>
    <col min="8996" max="9004" width="6.1640625" bestFit="1" customWidth="1"/>
    <col min="9005" max="9005" width="6.33203125" bestFit="1" customWidth="1"/>
    <col min="9006" max="9027" width="6.1640625" bestFit="1" customWidth="1"/>
    <col min="9028" max="9031" width="6.33203125" bestFit="1" customWidth="1"/>
    <col min="9032" max="9216" width="8.83203125" customWidth="1"/>
    <col min="9217" max="9217" width="18.5" bestFit="1" customWidth="1"/>
    <col min="9218" max="9222" width="4.33203125" bestFit="1" customWidth="1"/>
    <col min="9223" max="9223" width="6" bestFit="1" customWidth="1"/>
    <col min="9224" max="9224" width="5.5" bestFit="1" customWidth="1"/>
    <col min="9225" max="9225" width="5.33203125" bestFit="1" customWidth="1"/>
    <col min="9226" max="9226" width="4.33203125" bestFit="1" customWidth="1"/>
    <col min="9227" max="9227" width="6" bestFit="1" customWidth="1"/>
    <col min="9228" max="9228" width="4" bestFit="1" customWidth="1"/>
    <col min="9229" max="9241" width="6.33203125" bestFit="1" customWidth="1"/>
    <col min="9242" max="9250" width="6.1640625" bestFit="1" customWidth="1"/>
    <col min="9251" max="9251" width="6.33203125" bestFit="1" customWidth="1"/>
    <col min="9252" max="9260" width="6.1640625" bestFit="1" customWidth="1"/>
    <col min="9261" max="9261" width="6.33203125" bestFit="1" customWidth="1"/>
    <col min="9262" max="9283" width="6.1640625" bestFit="1" customWidth="1"/>
    <col min="9284" max="9287" width="6.33203125" bestFit="1" customWidth="1"/>
    <col min="9288" max="9472" width="8.83203125" customWidth="1"/>
    <col min="9473" max="9473" width="18.5" bestFit="1" customWidth="1"/>
    <col min="9474" max="9478" width="4.33203125" bestFit="1" customWidth="1"/>
    <col min="9479" max="9479" width="6" bestFit="1" customWidth="1"/>
    <col min="9480" max="9480" width="5.5" bestFit="1" customWidth="1"/>
    <col min="9481" max="9481" width="5.33203125" bestFit="1" customWidth="1"/>
    <col min="9482" max="9482" width="4.33203125" bestFit="1" customWidth="1"/>
    <col min="9483" max="9483" width="6" bestFit="1" customWidth="1"/>
    <col min="9484" max="9484" width="4" bestFit="1" customWidth="1"/>
    <col min="9485" max="9497" width="6.33203125" bestFit="1" customWidth="1"/>
    <col min="9498" max="9506" width="6.1640625" bestFit="1" customWidth="1"/>
    <col min="9507" max="9507" width="6.33203125" bestFit="1" customWidth="1"/>
    <col min="9508" max="9516" width="6.1640625" bestFit="1" customWidth="1"/>
    <col min="9517" max="9517" width="6.33203125" bestFit="1" customWidth="1"/>
    <col min="9518" max="9539" width="6.1640625" bestFit="1" customWidth="1"/>
    <col min="9540" max="9543" width="6.33203125" bestFit="1" customWidth="1"/>
    <col min="9544" max="9728" width="8.83203125" customWidth="1"/>
    <col min="9729" max="9729" width="18.5" bestFit="1" customWidth="1"/>
    <col min="9730" max="9734" width="4.33203125" bestFit="1" customWidth="1"/>
    <col min="9735" max="9735" width="6" bestFit="1" customWidth="1"/>
    <col min="9736" max="9736" width="5.5" bestFit="1" customWidth="1"/>
    <col min="9737" max="9737" width="5.33203125" bestFit="1" customWidth="1"/>
    <col min="9738" max="9738" width="4.33203125" bestFit="1" customWidth="1"/>
    <col min="9739" max="9739" width="6" bestFit="1" customWidth="1"/>
    <col min="9740" max="9740" width="4" bestFit="1" customWidth="1"/>
    <col min="9741" max="9753" width="6.33203125" bestFit="1" customWidth="1"/>
    <col min="9754" max="9762" width="6.1640625" bestFit="1" customWidth="1"/>
    <col min="9763" max="9763" width="6.33203125" bestFit="1" customWidth="1"/>
    <col min="9764" max="9772" width="6.1640625" bestFit="1" customWidth="1"/>
    <col min="9773" max="9773" width="6.33203125" bestFit="1" customWidth="1"/>
    <col min="9774" max="9795" width="6.1640625" bestFit="1" customWidth="1"/>
    <col min="9796" max="9799" width="6.33203125" bestFit="1" customWidth="1"/>
    <col min="9800" max="9984" width="8.83203125" customWidth="1"/>
    <col min="9985" max="9985" width="18.5" bestFit="1" customWidth="1"/>
    <col min="9986" max="9990" width="4.33203125" bestFit="1" customWidth="1"/>
    <col min="9991" max="9991" width="6" bestFit="1" customWidth="1"/>
    <col min="9992" max="9992" width="5.5" bestFit="1" customWidth="1"/>
    <col min="9993" max="9993" width="5.33203125" bestFit="1" customWidth="1"/>
    <col min="9994" max="9994" width="4.33203125" bestFit="1" customWidth="1"/>
    <col min="9995" max="9995" width="6" bestFit="1" customWidth="1"/>
    <col min="9996" max="9996" width="4" bestFit="1" customWidth="1"/>
    <col min="9997" max="10009" width="6.33203125" bestFit="1" customWidth="1"/>
    <col min="10010" max="10018" width="6.1640625" bestFit="1" customWidth="1"/>
    <col min="10019" max="10019" width="6.33203125" bestFit="1" customWidth="1"/>
    <col min="10020" max="10028" width="6.1640625" bestFit="1" customWidth="1"/>
    <col min="10029" max="10029" width="6.33203125" bestFit="1" customWidth="1"/>
    <col min="10030" max="10051" width="6.1640625" bestFit="1" customWidth="1"/>
    <col min="10052" max="10055" width="6.33203125" bestFit="1" customWidth="1"/>
    <col min="10056" max="10240" width="8.83203125" customWidth="1"/>
    <col min="10241" max="10241" width="18.5" bestFit="1" customWidth="1"/>
    <col min="10242" max="10246" width="4.33203125" bestFit="1" customWidth="1"/>
    <col min="10247" max="10247" width="6" bestFit="1" customWidth="1"/>
    <col min="10248" max="10248" width="5.5" bestFit="1" customWidth="1"/>
    <col min="10249" max="10249" width="5.33203125" bestFit="1" customWidth="1"/>
    <col min="10250" max="10250" width="4.33203125" bestFit="1" customWidth="1"/>
    <col min="10251" max="10251" width="6" bestFit="1" customWidth="1"/>
    <col min="10252" max="10252" width="4" bestFit="1" customWidth="1"/>
    <col min="10253" max="10265" width="6.33203125" bestFit="1" customWidth="1"/>
    <col min="10266" max="10274" width="6.1640625" bestFit="1" customWidth="1"/>
    <col min="10275" max="10275" width="6.33203125" bestFit="1" customWidth="1"/>
    <col min="10276" max="10284" width="6.1640625" bestFit="1" customWidth="1"/>
    <col min="10285" max="10285" width="6.33203125" bestFit="1" customWidth="1"/>
    <col min="10286" max="10307" width="6.1640625" bestFit="1" customWidth="1"/>
    <col min="10308" max="10311" width="6.33203125" bestFit="1" customWidth="1"/>
    <col min="10312" max="10496" width="8.83203125" customWidth="1"/>
    <col min="10497" max="10497" width="18.5" bestFit="1" customWidth="1"/>
    <col min="10498" max="10502" width="4.33203125" bestFit="1" customWidth="1"/>
    <col min="10503" max="10503" width="6" bestFit="1" customWidth="1"/>
    <col min="10504" max="10504" width="5.5" bestFit="1" customWidth="1"/>
    <col min="10505" max="10505" width="5.33203125" bestFit="1" customWidth="1"/>
    <col min="10506" max="10506" width="4.33203125" bestFit="1" customWidth="1"/>
    <col min="10507" max="10507" width="6" bestFit="1" customWidth="1"/>
    <col min="10508" max="10508" width="4" bestFit="1" customWidth="1"/>
    <col min="10509" max="10521" width="6.33203125" bestFit="1" customWidth="1"/>
    <col min="10522" max="10530" width="6.1640625" bestFit="1" customWidth="1"/>
    <col min="10531" max="10531" width="6.33203125" bestFit="1" customWidth="1"/>
    <col min="10532" max="10540" width="6.1640625" bestFit="1" customWidth="1"/>
    <col min="10541" max="10541" width="6.33203125" bestFit="1" customWidth="1"/>
    <col min="10542" max="10563" width="6.1640625" bestFit="1" customWidth="1"/>
    <col min="10564" max="10567" width="6.33203125" bestFit="1" customWidth="1"/>
    <col min="10568" max="10752" width="8.83203125" customWidth="1"/>
    <col min="10753" max="10753" width="18.5" bestFit="1" customWidth="1"/>
    <col min="10754" max="10758" width="4.33203125" bestFit="1" customWidth="1"/>
    <col min="10759" max="10759" width="6" bestFit="1" customWidth="1"/>
    <col min="10760" max="10760" width="5.5" bestFit="1" customWidth="1"/>
    <col min="10761" max="10761" width="5.33203125" bestFit="1" customWidth="1"/>
    <col min="10762" max="10762" width="4.33203125" bestFit="1" customWidth="1"/>
    <col min="10763" max="10763" width="6" bestFit="1" customWidth="1"/>
    <col min="10764" max="10764" width="4" bestFit="1" customWidth="1"/>
    <col min="10765" max="10777" width="6.33203125" bestFit="1" customWidth="1"/>
    <col min="10778" max="10786" width="6.1640625" bestFit="1" customWidth="1"/>
    <col min="10787" max="10787" width="6.33203125" bestFit="1" customWidth="1"/>
    <col min="10788" max="10796" width="6.1640625" bestFit="1" customWidth="1"/>
    <col min="10797" max="10797" width="6.33203125" bestFit="1" customWidth="1"/>
    <col min="10798" max="10819" width="6.1640625" bestFit="1" customWidth="1"/>
    <col min="10820" max="10823" width="6.33203125" bestFit="1" customWidth="1"/>
    <col min="10824" max="11008" width="8.83203125" customWidth="1"/>
    <col min="11009" max="11009" width="18.5" bestFit="1" customWidth="1"/>
    <col min="11010" max="11014" width="4.33203125" bestFit="1" customWidth="1"/>
    <col min="11015" max="11015" width="6" bestFit="1" customWidth="1"/>
    <col min="11016" max="11016" width="5.5" bestFit="1" customWidth="1"/>
    <col min="11017" max="11017" width="5.33203125" bestFit="1" customWidth="1"/>
    <col min="11018" max="11018" width="4.33203125" bestFit="1" customWidth="1"/>
    <col min="11019" max="11019" width="6" bestFit="1" customWidth="1"/>
    <col min="11020" max="11020" width="4" bestFit="1" customWidth="1"/>
    <col min="11021" max="11033" width="6.33203125" bestFit="1" customWidth="1"/>
    <col min="11034" max="11042" width="6.1640625" bestFit="1" customWidth="1"/>
    <col min="11043" max="11043" width="6.33203125" bestFit="1" customWidth="1"/>
    <col min="11044" max="11052" width="6.1640625" bestFit="1" customWidth="1"/>
    <col min="11053" max="11053" width="6.33203125" bestFit="1" customWidth="1"/>
    <col min="11054" max="11075" width="6.1640625" bestFit="1" customWidth="1"/>
    <col min="11076" max="11079" width="6.33203125" bestFit="1" customWidth="1"/>
    <col min="11080" max="11264" width="8.83203125" customWidth="1"/>
    <col min="11265" max="11265" width="18.5" bestFit="1" customWidth="1"/>
    <col min="11266" max="11270" width="4.33203125" bestFit="1" customWidth="1"/>
    <col min="11271" max="11271" width="6" bestFit="1" customWidth="1"/>
    <col min="11272" max="11272" width="5.5" bestFit="1" customWidth="1"/>
    <col min="11273" max="11273" width="5.33203125" bestFit="1" customWidth="1"/>
    <col min="11274" max="11274" width="4.33203125" bestFit="1" customWidth="1"/>
    <col min="11275" max="11275" width="6" bestFit="1" customWidth="1"/>
    <col min="11276" max="11276" width="4" bestFit="1" customWidth="1"/>
    <col min="11277" max="11289" width="6.33203125" bestFit="1" customWidth="1"/>
    <col min="11290" max="11298" width="6.1640625" bestFit="1" customWidth="1"/>
    <col min="11299" max="11299" width="6.33203125" bestFit="1" customWidth="1"/>
    <col min="11300" max="11308" width="6.1640625" bestFit="1" customWidth="1"/>
    <col min="11309" max="11309" width="6.33203125" bestFit="1" customWidth="1"/>
    <col min="11310" max="11331" width="6.1640625" bestFit="1" customWidth="1"/>
    <col min="11332" max="11335" width="6.33203125" bestFit="1" customWidth="1"/>
    <col min="11336" max="11520" width="8.83203125" customWidth="1"/>
    <col min="11521" max="11521" width="18.5" bestFit="1" customWidth="1"/>
    <col min="11522" max="11526" width="4.33203125" bestFit="1" customWidth="1"/>
    <col min="11527" max="11527" width="6" bestFit="1" customWidth="1"/>
    <col min="11528" max="11528" width="5.5" bestFit="1" customWidth="1"/>
    <col min="11529" max="11529" width="5.33203125" bestFit="1" customWidth="1"/>
    <col min="11530" max="11530" width="4.33203125" bestFit="1" customWidth="1"/>
    <col min="11531" max="11531" width="6" bestFit="1" customWidth="1"/>
    <col min="11532" max="11532" width="4" bestFit="1" customWidth="1"/>
    <col min="11533" max="11545" width="6.33203125" bestFit="1" customWidth="1"/>
    <col min="11546" max="11554" width="6.1640625" bestFit="1" customWidth="1"/>
    <col min="11555" max="11555" width="6.33203125" bestFit="1" customWidth="1"/>
    <col min="11556" max="11564" width="6.1640625" bestFit="1" customWidth="1"/>
    <col min="11565" max="11565" width="6.33203125" bestFit="1" customWidth="1"/>
    <col min="11566" max="11587" width="6.1640625" bestFit="1" customWidth="1"/>
    <col min="11588" max="11591" width="6.33203125" bestFit="1" customWidth="1"/>
    <col min="11592" max="11776" width="8.83203125" customWidth="1"/>
    <col min="11777" max="11777" width="18.5" bestFit="1" customWidth="1"/>
    <col min="11778" max="11782" width="4.33203125" bestFit="1" customWidth="1"/>
    <col min="11783" max="11783" width="6" bestFit="1" customWidth="1"/>
    <col min="11784" max="11784" width="5.5" bestFit="1" customWidth="1"/>
    <col min="11785" max="11785" width="5.33203125" bestFit="1" customWidth="1"/>
    <col min="11786" max="11786" width="4.33203125" bestFit="1" customWidth="1"/>
    <col min="11787" max="11787" width="6" bestFit="1" customWidth="1"/>
    <col min="11788" max="11788" width="4" bestFit="1" customWidth="1"/>
    <col min="11789" max="11801" width="6.33203125" bestFit="1" customWidth="1"/>
    <col min="11802" max="11810" width="6.1640625" bestFit="1" customWidth="1"/>
    <col min="11811" max="11811" width="6.33203125" bestFit="1" customWidth="1"/>
    <col min="11812" max="11820" width="6.1640625" bestFit="1" customWidth="1"/>
    <col min="11821" max="11821" width="6.33203125" bestFit="1" customWidth="1"/>
    <col min="11822" max="11843" width="6.1640625" bestFit="1" customWidth="1"/>
    <col min="11844" max="11847" width="6.33203125" bestFit="1" customWidth="1"/>
    <col min="11848" max="12032" width="8.83203125" customWidth="1"/>
    <col min="12033" max="12033" width="18.5" bestFit="1" customWidth="1"/>
    <col min="12034" max="12038" width="4.33203125" bestFit="1" customWidth="1"/>
    <col min="12039" max="12039" width="6" bestFit="1" customWidth="1"/>
    <col min="12040" max="12040" width="5.5" bestFit="1" customWidth="1"/>
    <col min="12041" max="12041" width="5.33203125" bestFit="1" customWidth="1"/>
    <col min="12042" max="12042" width="4.33203125" bestFit="1" customWidth="1"/>
    <col min="12043" max="12043" width="6" bestFit="1" customWidth="1"/>
    <col min="12044" max="12044" width="4" bestFit="1" customWidth="1"/>
    <col min="12045" max="12057" width="6.33203125" bestFit="1" customWidth="1"/>
    <col min="12058" max="12066" width="6.1640625" bestFit="1" customWidth="1"/>
    <col min="12067" max="12067" width="6.33203125" bestFit="1" customWidth="1"/>
    <col min="12068" max="12076" width="6.1640625" bestFit="1" customWidth="1"/>
    <col min="12077" max="12077" width="6.33203125" bestFit="1" customWidth="1"/>
    <col min="12078" max="12099" width="6.1640625" bestFit="1" customWidth="1"/>
    <col min="12100" max="12103" width="6.33203125" bestFit="1" customWidth="1"/>
    <col min="12104" max="12288" width="8.83203125" customWidth="1"/>
    <col min="12289" max="12289" width="18.5" bestFit="1" customWidth="1"/>
    <col min="12290" max="12294" width="4.33203125" bestFit="1" customWidth="1"/>
    <col min="12295" max="12295" width="6" bestFit="1" customWidth="1"/>
    <col min="12296" max="12296" width="5.5" bestFit="1" customWidth="1"/>
    <col min="12297" max="12297" width="5.33203125" bestFit="1" customWidth="1"/>
    <col min="12298" max="12298" width="4.33203125" bestFit="1" customWidth="1"/>
    <col min="12299" max="12299" width="6" bestFit="1" customWidth="1"/>
    <col min="12300" max="12300" width="4" bestFit="1" customWidth="1"/>
    <col min="12301" max="12313" width="6.33203125" bestFit="1" customWidth="1"/>
    <col min="12314" max="12322" width="6.1640625" bestFit="1" customWidth="1"/>
    <col min="12323" max="12323" width="6.33203125" bestFit="1" customWidth="1"/>
    <col min="12324" max="12332" width="6.1640625" bestFit="1" customWidth="1"/>
    <col min="12333" max="12333" width="6.33203125" bestFit="1" customWidth="1"/>
    <col min="12334" max="12355" width="6.1640625" bestFit="1" customWidth="1"/>
    <col min="12356" max="12359" width="6.33203125" bestFit="1" customWidth="1"/>
    <col min="12360" max="12544" width="8.83203125" customWidth="1"/>
    <col min="12545" max="12545" width="18.5" bestFit="1" customWidth="1"/>
    <col min="12546" max="12550" width="4.33203125" bestFit="1" customWidth="1"/>
    <col min="12551" max="12551" width="6" bestFit="1" customWidth="1"/>
    <col min="12552" max="12552" width="5.5" bestFit="1" customWidth="1"/>
    <col min="12553" max="12553" width="5.33203125" bestFit="1" customWidth="1"/>
    <col min="12554" max="12554" width="4.33203125" bestFit="1" customWidth="1"/>
    <col min="12555" max="12555" width="6" bestFit="1" customWidth="1"/>
    <col min="12556" max="12556" width="4" bestFit="1" customWidth="1"/>
    <col min="12557" max="12569" width="6.33203125" bestFit="1" customWidth="1"/>
    <col min="12570" max="12578" width="6.1640625" bestFit="1" customWidth="1"/>
    <col min="12579" max="12579" width="6.33203125" bestFit="1" customWidth="1"/>
    <col min="12580" max="12588" width="6.1640625" bestFit="1" customWidth="1"/>
    <col min="12589" max="12589" width="6.33203125" bestFit="1" customWidth="1"/>
    <col min="12590" max="12611" width="6.1640625" bestFit="1" customWidth="1"/>
    <col min="12612" max="12615" width="6.33203125" bestFit="1" customWidth="1"/>
    <col min="12616" max="12800" width="8.83203125" customWidth="1"/>
    <col min="12801" max="12801" width="18.5" bestFit="1" customWidth="1"/>
    <col min="12802" max="12806" width="4.33203125" bestFit="1" customWidth="1"/>
    <col min="12807" max="12807" width="6" bestFit="1" customWidth="1"/>
    <col min="12808" max="12808" width="5.5" bestFit="1" customWidth="1"/>
    <col min="12809" max="12809" width="5.33203125" bestFit="1" customWidth="1"/>
    <col min="12810" max="12810" width="4.33203125" bestFit="1" customWidth="1"/>
    <col min="12811" max="12811" width="6" bestFit="1" customWidth="1"/>
    <col min="12812" max="12812" width="4" bestFit="1" customWidth="1"/>
    <col min="12813" max="12825" width="6.33203125" bestFit="1" customWidth="1"/>
    <col min="12826" max="12834" width="6.1640625" bestFit="1" customWidth="1"/>
    <col min="12835" max="12835" width="6.33203125" bestFit="1" customWidth="1"/>
    <col min="12836" max="12844" width="6.1640625" bestFit="1" customWidth="1"/>
    <col min="12845" max="12845" width="6.33203125" bestFit="1" customWidth="1"/>
    <col min="12846" max="12867" width="6.1640625" bestFit="1" customWidth="1"/>
    <col min="12868" max="12871" width="6.33203125" bestFit="1" customWidth="1"/>
    <col min="12872" max="13056" width="8.83203125" customWidth="1"/>
    <col min="13057" max="13057" width="18.5" bestFit="1" customWidth="1"/>
    <col min="13058" max="13062" width="4.33203125" bestFit="1" customWidth="1"/>
    <col min="13063" max="13063" width="6" bestFit="1" customWidth="1"/>
    <col min="13064" max="13064" width="5.5" bestFit="1" customWidth="1"/>
    <col min="13065" max="13065" width="5.33203125" bestFit="1" customWidth="1"/>
    <col min="13066" max="13066" width="4.33203125" bestFit="1" customWidth="1"/>
    <col min="13067" max="13067" width="6" bestFit="1" customWidth="1"/>
    <col min="13068" max="13068" width="4" bestFit="1" customWidth="1"/>
    <col min="13069" max="13081" width="6.33203125" bestFit="1" customWidth="1"/>
    <col min="13082" max="13090" width="6.1640625" bestFit="1" customWidth="1"/>
    <col min="13091" max="13091" width="6.33203125" bestFit="1" customWidth="1"/>
    <col min="13092" max="13100" width="6.1640625" bestFit="1" customWidth="1"/>
    <col min="13101" max="13101" width="6.33203125" bestFit="1" customWidth="1"/>
    <col min="13102" max="13123" width="6.1640625" bestFit="1" customWidth="1"/>
    <col min="13124" max="13127" width="6.33203125" bestFit="1" customWidth="1"/>
    <col min="13128" max="13312" width="8.83203125" customWidth="1"/>
    <col min="13313" max="13313" width="18.5" bestFit="1" customWidth="1"/>
    <col min="13314" max="13318" width="4.33203125" bestFit="1" customWidth="1"/>
    <col min="13319" max="13319" width="6" bestFit="1" customWidth="1"/>
    <col min="13320" max="13320" width="5.5" bestFit="1" customWidth="1"/>
    <col min="13321" max="13321" width="5.33203125" bestFit="1" customWidth="1"/>
    <col min="13322" max="13322" width="4.33203125" bestFit="1" customWidth="1"/>
    <col min="13323" max="13323" width="6" bestFit="1" customWidth="1"/>
    <col min="13324" max="13324" width="4" bestFit="1" customWidth="1"/>
    <col min="13325" max="13337" width="6.33203125" bestFit="1" customWidth="1"/>
    <col min="13338" max="13346" width="6.1640625" bestFit="1" customWidth="1"/>
    <col min="13347" max="13347" width="6.33203125" bestFit="1" customWidth="1"/>
    <col min="13348" max="13356" width="6.1640625" bestFit="1" customWidth="1"/>
    <col min="13357" max="13357" width="6.33203125" bestFit="1" customWidth="1"/>
    <col min="13358" max="13379" width="6.1640625" bestFit="1" customWidth="1"/>
    <col min="13380" max="13383" width="6.33203125" bestFit="1" customWidth="1"/>
    <col min="13384" max="13568" width="8.83203125" customWidth="1"/>
    <col min="13569" max="13569" width="18.5" bestFit="1" customWidth="1"/>
    <col min="13570" max="13574" width="4.33203125" bestFit="1" customWidth="1"/>
    <col min="13575" max="13575" width="6" bestFit="1" customWidth="1"/>
    <col min="13576" max="13576" width="5.5" bestFit="1" customWidth="1"/>
    <col min="13577" max="13577" width="5.33203125" bestFit="1" customWidth="1"/>
    <col min="13578" max="13578" width="4.33203125" bestFit="1" customWidth="1"/>
    <col min="13579" max="13579" width="6" bestFit="1" customWidth="1"/>
    <col min="13580" max="13580" width="4" bestFit="1" customWidth="1"/>
    <col min="13581" max="13593" width="6.33203125" bestFit="1" customWidth="1"/>
    <col min="13594" max="13602" width="6.1640625" bestFit="1" customWidth="1"/>
    <col min="13603" max="13603" width="6.33203125" bestFit="1" customWidth="1"/>
    <col min="13604" max="13612" width="6.1640625" bestFit="1" customWidth="1"/>
    <col min="13613" max="13613" width="6.33203125" bestFit="1" customWidth="1"/>
    <col min="13614" max="13635" width="6.1640625" bestFit="1" customWidth="1"/>
    <col min="13636" max="13639" width="6.33203125" bestFit="1" customWidth="1"/>
    <col min="13640" max="13824" width="8.83203125" customWidth="1"/>
    <col min="13825" max="13825" width="18.5" bestFit="1" customWidth="1"/>
    <col min="13826" max="13830" width="4.33203125" bestFit="1" customWidth="1"/>
    <col min="13831" max="13831" width="6" bestFit="1" customWidth="1"/>
    <col min="13832" max="13832" width="5.5" bestFit="1" customWidth="1"/>
    <col min="13833" max="13833" width="5.33203125" bestFit="1" customWidth="1"/>
    <col min="13834" max="13834" width="4.33203125" bestFit="1" customWidth="1"/>
    <col min="13835" max="13835" width="6" bestFit="1" customWidth="1"/>
    <col min="13836" max="13836" width="4" bestFit="1" customWidth="1"/>
    <col min="13837" max="13849" width="6.33203125" bestFit="1" customWidth="1"/>
    <col min="13850" max="13858" width="6.1640625" bestFit="1" customWidth="1"/>
    <col min="13859" max="13859" width="6.33203125" bestFit="1" customWidth="1"/>
    <col min="13860" max="13868" width="6.1640625" bestFit="1" customWidth="1"/>
    <col min="13869" max="13869" width="6.33203125" bestFit="1" customWidth="1"/>
    <col min="13870" max="13891" width="6.1640625" bestFit="1" customWidth="1"/>
    <col min="13892" max="13895" width="6.33203125" bestFit="1" customWidth="1"/>
    <col min="13896" max="14080" width="8.83203125" customWidth="1"/>
    <col min="14081" max="14081" width="18.5" bestFit="1" customWidth="1"/>
    <col min="14082" max="14086" width="4.33203125" bestFit="1" customWidth="1"/>
    <col min="14087" max="14087" width="6" bestFit="1" customWidth="1"/>
    <col min="14088" max="14088" width="5.5" bestFit="1" customWidth="1"/>
    <col min="14089" max="14089" width="5.33203125" bestFit="1" customWidth="1"/>
    <col min="14090" max="14090" width="4.33203125" bestFit="1" customWidth="1"/>
    <col min="14091" max="14091" width="6" bestFit="1" customWidth="1"/>
    <col min="14092" max="14092" width="4" bestFit="1" customWidth="1"/>
    <col min="14093" max="14105" width="6.33203125" bestFit="1" customWidth="1"/>
    <col min="14106" max="14114" width="6.1640625" bestFit="1" customWidth="1"/>
    <col min="14115" max="14115" width="6.33203125" bestFit="1" customWidth="1"/>
    <col min="14116" max="14124" width="6.1640625" bestFit="1" customWidth="1"/>
    <col min="14125" max="14125" width="6.33203125" bestFit="1" customWidth="1"/>
    <col min="14126" max="14147" width="6.1640625" bestFit="1" customWidth="1"/>
    <col min="14148" max="14151" width="6.33203125" bestFit="1" customWidth="1"/>
    <col min="14152" max="14336" width="8.83203125" customWidth="1"/>
    <col min="14337" max="14337" width="18.5" bestFit="1" customWidth="1"/>
    <col min="14338" max="14342" width="4.33203125" bestFit="1" customWidth="1"/>
    <col min="14343" max="14343" width="6" bestFit="1" customWidth="1"/>
    <col min="14344" max="14344" width="5.5" bestFit="1" customWidth="1"/>
    <col min="14345" max="14345" width="5.33203125" bestFit="1" customWidth="1"/>
    <col min="14346" max="14346" width="4.33203125" bestFit="1" customWidth="1"/>
    <col min="14347" max="14347" width="6" bestFit="1" customWidth="1"/>
    <col min="14348" max="14348" width="4" bestFit="1" customWidth="1"/>
    <col min="14349" max="14361" width="6.33203125" bestFit="1" customWidth="1"/>
    <col min="14362" max="14370" width="6.1640625" bestFit="1" customWidth="1"/>
    <col min="14371" max="14371" width="6.33203125" bestFit="1" customWidth="1"/>
    <col min="14372" max="14380" width="6.1640625" bestFit="1" customWidth="1"/>
    <col min="14381" max="14381" width="6.33203125" bestFit="1" customWidth="1"/>
    <col min="14382" max="14403" width="6.1640625" bestFit="1" customWidth="1"/>
    <col min="14404" max="14407" width="6.33203125" bestFit="1" customWidth="1"/>
    <col min="14408" max="14592" width="8.83203125" customWidth="1"/>
    <col min="14593" max="14593" width="18.5" bestFit="1" customWidth="1"/>
    <col min="14594" max="14598" width="4.33203125" bestFit="1" customWidth="1"/>
    <col min="14599" max="14599" width="6" bestFit="1" customWidth="1"/>
    <col min="14600" max="14600" width="5.5" bestFit="1" customWidth="1"/>
    <col min="14601" max="14601" width="5.33203125" bestFit="1" customWidth="1"/>
    <col min="14602" max="14602" width="4.33203125" bestFit="1" customWidth="1"/>
    <col min="14603" max="14603" width="6" bestFit="1" customWidth="1"/>
    <col min="14604" max="14604" width="4" bestFit="1" customWidth="1"/>
    <col min="14605" max="14617" width="6.33203125" bestFit="1" customWidth="1"/>
    <col min="14618" max="14626" width="6.1640625" bestFit="1" customWidth="1"/>
    <col min="14627" max="14627" width="6.33203125" bestFit="1" customWidth="1"/>
    <col min="14628" max="14636" width="6.1640625" bestFit="1" customWidth="1"/>
    <col min="14637" max="14637" width="6.33203125" bestFit="1" customWidth="1"/>
    <col min="14638" max="14659" width="6.1640625" bestFit="1" customWidth="1"/>
    <col min="14660" max="14663" width="6.33203125" bestFit="1" customWidth="1"/>
    <col min="14664" max="14848" width="8.83203125" customWidth="1"/>
    <col min="14849" max="14849" width="18.5" bestFit="1" customWidth="1"/>
    <col min="14850" max="14854" width="4.33203125" bestFit="1" customWidth="1"/>
    <col min="14855" max="14855" width="6" bestFit="1" customWidth="1"/>
    <col min="14856" max="14856" width="5.5" bestFit="1" customWidth="1"/>
    <col min="14857" max="14857" width="5.33203125" bestFit="1" customWidth="1"/>
    <col min="14858" max="14858" width="4.33203125" bestFit="1" customWidth="1"/>
    <col min="14859" max="14859" width="6" bestFit="1" customWidth="1"/>
    <col min="14860" max="14860" width="4" bestFit="1" customWidth="1"/>
    <col min="14861" max="14873" width="6.33203125" bestFit="1" customWidth="1"/>
    <col min="14874" max="14882" width="6.1640625" bestFit="1" customWidth="1"/>
    <col min="14883" max="14883" width="6.33203125" bestFit="1" customWidth="1"/>
    <col min="14884" max="14892" width="6.1640625" bestFit="1" customWidth="1"/>
    <col min="14893" max="14893" width="6.33203125" bestFit="1" customWidth="1"/>
    <col min="14894" max="14915" width="6.1640625" bestFit="1" customWidth="1"/>
    <col min="14916" max="14919" width="6.33203125" bestFit="1" customWidth="1"/>
    <col min="14920" max="15104" width="8.83203125" customWidth="1"/>
    <col min="15105" max="15105" width="18.5" bestFit="1" customWidth="1"/>
    <col min="15106" max="15110" width="4.33203125" bestFit="1" customWidth="1"/>
    <col min="15111" max="15111" width="6" bestFit="1" customWidth="1"/>
    <col min="15112" max="15112" width="5.5" bestFit="1" customWidth="1"/>
    <col min="15113" max="15113" width="5.33203125" bestFit="1" customWidth="1"/>
    <col min="15114" max="15114" width="4.33203125" bestFit="1" customWidth="1"/>
    <col min="15115" max="15115" width="6" bestFit="1" customWidth="1"/>
    <col min="15116" max="15116" width="4" bestFit="1" customWidth="1"/>
    <col min="15117" max="15129" width="6.33203125" bestFit="1" customWidth="1"/>
    <col min="15130" max="15138" width="6.1640625" bestFit="1" customWidth="1"/>
    <col min="15139" max="15139" width="6.33203125" bestFit="1" customWidth="1"/>
    <col min="15140" max="15148" width="6.1640625" bestFit="1" customWidth="1"/>
    <col min="15149" max="15149" width="6.33203125" bestFit="1" customWidth="1"/>
    <col min="15150" max="15171" width="6.1640625" bestFit="1" customWidth="1"/>
    <col min="15172" max="15175" width="6.33203125" bestFit="1" customWidth="1"/>
    <col min="15176" max="15360" width="8.83203125" customWidth="1"/>
    <col min="15361" max="15361" width="18.5" bestFit="1" customWidth="1"/>
    <col min="15362" max="15366" width="4.33203125" bestFit="1" customWidth="1"/>
    <col min="15367" max="15367" width="6" bestFit="1" customWidth="1"/>
    <col min="15368" max="15368" width="5.5" bestFit="1" customWidth="1"/>
    <col min="15369" max="15369" width="5.33203125" bestFit="1" customWidth="1"/>
    <col min="15370" max="15370" width="4.33203125" bestFit="1" customWidth="1"/>
    <col min="15371" max="15371" width="6" bestFit="1" customWidth="1"/>
    <col min="15372" max="15372" width="4" bestFit="1" customWidth="1"/>
    <col min="15373" max="15385" width="6.33203125" bestFit="1" customWidth="1"/>
    <col min="15386" max="15394" width="6.1640625" bestFit="1" customWidth="1"/>
    <col min="15395" max="15395" width="6.33203125" bestFit="1" customWidth="1"/>
    <col min="15396" max="15404" width="6.1640625" bestFit="1" customWidth="1"/>
    <col min="15405" max="15405" width="6.33203125" bestFit="1" customWidth="1"/>
    <col min="15406" max="15427" width="6.1640625" bestFit="1" customWidth="1"/>
    <col min="15428" max="15431" width="6.33203125" bestFit="1" customWidth="1"/>
    <col min="15432" max="15616" width="8.83203125" customWidth="1"/>
    <col min="15617" max="15617" width="18.5" bestFit="1" customWidth="1"/>
    <col min="15618" max="15622" width="4.33203125" bestFit="1" customWidth="1"/>
    <col min="15623" max="15623" width="6" bestFit="1" customWidth="1"/>
    <col min="15624" max="15624" width="5.5" bestFit="1" customWidth="1"/>
    <col min="15625" max="15625" width="5.33203125" bestFit="1" customWidth="1"/>
    <col min="15626" max="15626" width="4.33203125" bestFit="1" customWidth="1"/>
    <col min="15627" max="15627" width="6" bestFit="1" customWidth="1"/>
    <col min="15628" max="15628" width="4" bestFit="1" customWidth="1"/>
    <col min="15629" max="15641" width="6.33203125" bestFit="1" customWidth="1"/>
    <col min="15642" max="15650" width="6.1640625" bestFit="1" customWidth="1"/>
    <col min="15651" max="15651" width="6.33203125" bestFit="1" customWidth="1"/>
    <col min="15652" max="15660" width="6.1640625" bestFit="1" customWidth="1"/>
    <col min="15661" max="15661" width="6.33203125" bestFit="1" customWidth="1"/>
    <col min="15662" max="15683" width="6.1640625" bestFit="1" customWidth="1"/>
    <col min="15684" max="15687" width="6.33203125" bestFit="1" customWidth="1"/>
    <col min="15688" max="15872" width="8.83203125" customWidth="1"/>
    <col min="15873" max="15873" width="18.5" bestFit="1" customWidth="1"/>
    <col min="15874" max="15878" width="4.33203125" bestFit="1" customWidth="1"/>
    <col min="15879" max="15879" width="6" bestFit="1" customWidth="1"/>
    <col min="15880" max="15880" width="5.5" bestFit="1" customWidth="1"/>
    <col min="15881" max="15881" width="5.33203125" bestFit="1" customWidth="1"/>
    <col min="15882" max="15882" width="4.33203125" bestFit="1" customWidth="1"/>
    <col min="15883" max="15883" width="6" bestFit="1" customWidth="1"/>
    <col min="15884" max="15884" width="4" bestFit="1" customWidth="1"/>
    <col min="15885" max="15897" width="6.33203125" bestFit="1" customWidth="1"/>
    <col min="15898" max="15906" width="6.1640625" bestFit="1" customWidth="1"/>
    <col min="15907" max="15907" width="6.33203125" bestFit="1" customWidth="1"/>
    <col min="15908" max="15916" width="6.1640625" bestFit="1" customWidth="1"/>
    <col min="15917" max="15917" width="6.33203125" bestFit="1" customWidth="1"/>
    <col min="15918" max="15939" width="6.1640625" bestFit="1" customWidth="1"/>
    <col min="15940" max="15943" width="6.33203125" bestFit="1" customWidth="1"/>
    <col min="15944" max="16128" width="8.83203125" customWidth="1"/>
    <col min="16129" max="16129" width="18.5" bestFit="1" customWidth="1"/>
    <col min="16130" max="16134" width="4.33203125" bestFit="1" customWidth="1"/>
    <col min="16135" max="16135" width="6" bestFit="1" customWidth="1"/>
    <col min="16136" max="16136" width="5.5" bestFit="1" customWidth="1"/>
    <col min="16137" max="16137" width="5.33203125" bestFit="1" customWidth="1"/>
    <col min="16138" max="16138" width="4.33203125" bestFit="1" customWidth="1"/>
    <col min="16139" max="16139" width="6" bestFit="1" customWidth="1"/>
    <col min="16140" max="16140" width="4" bestFit="1" customWidth="1"/>
    <col min="16141" max="16153" width="6.33203125" bestFit="1" customWidth="1"/>
    <col min="16154" max="16162" width="6.1640625" bestFit="1" customWidth="1"/>
    <col min="16163" max="16163" width="6.33203125" bestFit="1" customWidth="1"/>
    <col min="16164" max="16172" width="6.1640625" bestFit="1" customWidth="1"/>
    <col min="16173" max="16173" width="6.33203125" bestFit="1" customWidth="1"/>
    <col min="16174" max="16195" width="6.1640625" bestFit="1" customWidth="1"/>
    <col min="16196" max="16199" width="6.33203125" bestFit="1" customWidth="1"/>
    <col min="16200" max="16384" width="8.83203125" customWidth="1"/>
  </cols>
  <sheetData>
    <row r="4" spans="1:71" ht="9.75" customHeight="1">
      <c r="A4" s="67" t="s">
        <v>5</v>
      </c>
      <c r="B4" s="68" t="s">
        <v>31</v>
      </c>
      <c r="C4" s="68" t="s">
        <v>32</v>
      </c>
      <c r="D4" s="68" t="s">
        <v>22</v>
      </c>
      <c r="E4" s="68" t="s">
        <v>29</v>
      </c>
      <c r="F4" s="68" t="s">
        <v>30</v>
      </c>
      <c r="G4" s="68" t="s">
        <v>28</v>
      </c>
      <c r="H4" s="68" t="s">
        <v>174</v>
      </c>
      <c r="I4" s="68" t="s">
        <v>175</v>
      </c>
      <c r="J4" s="68" t="s">
        <v>16</v>
      </c>
      <c r="K4" s="68" t="s">
        <v>17</v>
      </c>
      <c r="L4" s="68" t="s">
        <v>8</v>
      </c>
      <c r="M4" s="68" t="s">
        <v>6</v>
      </c>
      <c r="N4" s="68" t="s">
        <v>7</v>
      </c>
      <c r="O4" s="68" t="s">
        <v>23</v>
      </c>
      <c r="P4" s="68" t="s">
        <v>15</v>
      </c>
      <c r="Q4" s="68" t="s">
        <v>9</v>
      </c>
      <c r="R4" s="68" t="s">
        <v>10</v>
      </c>
      <c r="S4" s="68" t="s">
        <v>11</v>
      </c>
      <c r="T4" s="68" t="s">
        <v>12</v>
      </c>
      <c r="U4" s="68" t="s">
        <v>13</v>
      </c>
      <c r="V4" s="68" t="s">
        <v>14</v>
      </c>
      <c r="W4" s="68" t="s">
        <v>29</v>
      </c>
      <c r="X4" s="68" t="s">
        <v>33</v>
      </c>
      <c r="Y4" s="68" t="s">
        <v>34</v>
      </c>
      <c r="Z4" s="68" t="s">
        <v>22</v>
      </c>
      <c r="AA4" s="68" t="s">
        <v>35</v>
      </c>
      <c r="AB4" s="68" t="s">
        <v>21</v>
      </c>
      <c r="AC4" s="68" t="s">
        <v>36</v>
      </c>
      <c r="AD4" s="68" t="s">
        <v>37</v>
      </c>
      <c r="AE4" s="68" t="s">
        <v>38</v>
      </c>
      <c r="AF4" s="68" t="s">
        <v>39</v>
      </c>
      <c r="AG4" s="68" t="s">
        <v>32</v>
      </c>
      <c r="AH4" s="68" t="s">
        <v>40</v>
      </c>
      <c r="AI4" s="68" t="s">
        <v>41</v>
      </c>
      <c r="AJ4" s="68" t="s">
        <v>42</v>
      </c>
      <c r="AK4" s="68" t="s">
        <v>43</v>
      </c>
      <c r="AL4" s="68" t="s">
        <v>44</v>
      </c>
      <c r="AM4" s="68" t="s">
        <v>45</v>
      </c>
      <c r="AN4" s="68" t="s">
        <v>46</v>
      </c>
      <c r="AO4" s="68" t="s">
        <v>47</v>
      </c>
      <c r="AP4" s="68" t="s">
        <v>48</v>
      </c>
      <c r="AQ4" s="68" t="s">
        <v>30</v>
      </c>
      <c r="AR4" s="68" t="s">
        <v>49</v>
      </c>
      <c r="AS4" s="68" t="s">
        <v>50</v>
      </c>
      <c r="AT4" s="68" t="s">
        <v>51</v>
      </c>
      <c r="AU4" s="68" t="s">
        <v>52</v>
      </c>
      <c r="AV4" s="68" t="s">
        <v>53</v>
      </c>
      <c r="AW4" s="68" t="s">
        <v>54</v>
      </c>
      <c r="AX4" s="68" t="s">
        <v>55</v>
      </c>
      <c r="AY4" s="68" t="s">
        <v>56</v>
      </c>
      <c r="AZ4" s="68" t="s">
        <v>57</v>
      </c>
      <c r="BA4" s="68" t="s">
        <v>58</v>
      </c>
      <c r="BB4" s="68" t="s">
        <v>59</v>
      </c>
      <c r="BC4" s="68" t="s">
        <v>60</v>
      </c>
      <c r="BD4" s="68" t="s">
        <v>61</v>
      </c>
      <c r="BE4" s="68" t="s">
        <v>62</v>
      </c>
      <c r="BF4" s="68" t="s">
        <v>63</v>
      </c>
      <c r="BG4" s="68" t="s">
        <v>64</v>
      </c>
      <c r="BH4" s="68" t="s">
        <v>65</v>
      </c>
      <c r="BI4" s="68" t="s">
        <v>66</v>
      </c>
      <c r="BJ4" s="68" t="s">
        <v>67</v>
      </c>
      <c r="BK4" s="68" t="s">
        <v>68</v>
      </c>
      <c r="BL4" s="68" t="s">
        <v>69</v>
      </c>
      <c r="BM4" s="68" t="s">
        <v>70</v>
      </c>
      <c r="BN4" s="68" t="s">
        <v>71</v>
      </c>
      <c r="BO4" s="68" t="s">
        <v>72</v>
      </c>
      <c r="BP4" s="68" t="s">
        <v>24</v>
      </c>
      <c r="BQ4" s="68" t="s">
        <v>25</v>
      </c>
      <c r="BR4" s="68" t="s">
        <v>26</v>
      </c>
      <c r="BS4" s="68" t="s">
        <v>27</v>
      </c>
    </row>
    <row r="5" spans="1:71" ht="9.75" customHeight="1">
      <c r="A5" s="67" t="s">
        <v>73</v>
      </c>
      <c r="B5" s="68" t="s">
        <v>80</v>
      </c>
      <c r="C5" s="68" t="s">
        <v>79</v>
      </c>
      <c r="D5" s="68" t="s">
        <v>79</v>
      </c>
      <c r="E5" s="68" t="s">
        <v>79</v>
      </c>
      <c r="F5" s="68" t="s">
        <v>79</v>
      </c>
      <c r="G5" s="68" t="s">
        <v>79</v>
      </c>
      <c r="H5" s="68" t="s">
        <v>74</v>
      </c>
      <c r="I5" s="68" t="s">
        <v>74</v>
      </c>
      <c r="J5" s="68" t="s">
        <v>74</v>
      </c>
      <c r="K5" s="68" t="s">
        <v>74</v>
      </c>
      <c r="L5" s="68" t="s">
        <v>74</v>
      </c>
      <c r="M5" s="68" t="s">
        <v>74</v>
      </c>
      <c r="N5" s="68" t="s">
        <v>74</v>
      </c>
      <c r="O5" s="68" t="s">
        <v>74</v>
      </c>
      <c r="P5" s="68" t="s">
        <v>74</v>
      </c>
      <c r="Q5" s="68" t="s">
        <v>74</v>
      </c>
      <c r="R5" s="68" t="s">
        <v>74</v>
      </c>
      <c r="S5" s="68" t="s">
        <v>74</v>
      </c>
      <c r="T5" s="68" t="s">
        <v>74</v>
      </c>
      <c r="U5" s="68" t="s">
        <v>74</v>
      </c>
      <c r="V5" s="68" t="s">
        <v>74</v>
      </c>
      <c r="W5" s="68" t="s">
        <v>79</v>
      </c>
      <c r="X5" s="68" t="s">
        <v>79</v>
      </c>
      <c r="Y5" s="68" t="s">
        <v>79</v>
      </c>
      <c r="Z5" s="68" t="s">
        <v>79</v>
      </c>
      <c r="AA5" s="68" t="s">
        <v>79</v>
      </c>
      <c r="AB5" s="68" t="s">
        <v>79</v>
      </c>
      <c r="AC5" s="68" t="s">
        <v>79</v>
      </c>
      <c r="AD5" s="68" t="s">
        <v>79</v>
      </c>
      <c r="AE5" s="68" t="s">
        <v>79</v>
      </c>
      <c r="AF5" s="68" t="s">
        <v>79</v>
      </c>
      <c r="AG5" s="68" t="s">
        <v>79</v>
      </c>
      <c r="AH5" s="68" t="s">
        <v>79</v>
      </c>
      <c r="AI5" s="68" t="s">
        <v>79</v>
      </c>
      <c r="AJ5" s="68" t="s">
        <v>79</v>
      </c>
      <c r="AK5" s="68" t="s">
        <v>79</v>
      </c>
      <c r="AL5" s="68" t="s">
        <v>79</v>
      </c>
      <c r="AM5" s="68" t="s">
        <v>79</v>
      </c>
      <c r="AN5" s="68" t="s">
        <v>79</v>
      </c>
      <c r="AO5" s="68" t="s">
        <v>79</v>
      </c>
      <c r="AP5" s="68" t="s">
        <v>79</v>
      </c>
      <c r="AQ5" s="68" t="s">
        <v>79</v>
      </c>
      <c r="AR5" s="68" t="s">
        <v>79</v>
      </c>
      <c r="AS5" s="68" t="s">
        <v>79</v>
      </c>
      <c r="AT5" s="68" t="s">
        <v>79</v>
      </c>
      <c r="AU5" s="68" t="s">
        <v>79</v>
      </c>
      <c r="AV5" s="68" t="s">
        <v>79</v>
      </c>
      <c r="AW5" s="68" t="s">
        <v>79</v>
      </c>
      <c r="AX5" s="68" t="s">
        <v>79</v>
      </c>
      <c r="AY5" s="68" t="s">
        <v>79</v>
      </c>
      <c r="AZ5" s="68" t="s">
        <v>79</v>
      </c>
      <c r="BA5" s="68" t="s">
        <v>79</v>
      </c>
      <c r="BB5" s="68" t="s">
        <v>79</v>
      </c>
      <c r="BC5" s="68" t="s">
        <v>79</v>
      </c>
      <c r="BD5" s="68" t="s">
        <v>79</v>
      </c>
      <c r="BE5" s="68" t="s">
        <v>79</v>
      </c>
      <c r="BF5" s="68" t="s">
        <v>79</v>
      </c>
      <c r="BG5" s="68" t="s">
        <v>79</v>
      </c>
      <c r="BH5" s="68" t="s">
        <v>79</v>
      </c>
      <c r="BI5" s="68" t="s">
        <v>79</v>
      </c>
      <c r="BJ5" s="68" t="s">
        <v>79</v>
      </c>
      <c r="BK5" s="68" t="s">
        <v>79</v>
      </c>
      <c r="BL5" s="68" t="s">
        <v>79</v>
      </c>
      <c r="BM5" s="68" t="s">
        <v>79</v>
      </c>
      <c r="BN5" s="68" t="s">
        <v>79</v>
      </c>
      <c r="BO5" s="68" t="s">
        <v>79</v>
      </c>
      <c r="BP5" s="68" t="s">
        <v>74</v>
      </c>
      <c r="BQ5" s="68" t="s">
        <v>74</v>
      </c>
      <c r="BR5" s="68" t="s">
        <v>74</v>
      </c>
      <c r="BS5" s="68" t="s">
        <v>74</v>
      </c>
    </row>
    <row r="6" spans="1:71" ht="9.75" customHeight="1">
      <c r="A6" s="67" t="s">
        <v>81</v>
      </c>
      <c r="B6" s="68" t="s">
        <v>89</v>
      </c>
      <c r="C6" s="68" t="s">
        <v>93</v>
      </c>
      <c r="D6" s="68" t="s">
        <v>85</v>
      </c>
      <c r="E6" s="68" t="s">
        <v>90</v>
      </c>
      <c r="F6" s="68" t="s">
        <v>92</v>
      </c>
      <c r="G6" s="68" t="s">
        <v>89</v>
      </c>
      <c r="H6" s="68" t="s">
        <v>82</v>
      </c>
      <c r="I6" s="68" t="s">
        <v>82</v>
      </c>
      <c r="J6" s="68" t="s">
        <v>82</v>
      </c>
      <c r="K6" s="68" t="s">
        <v>82</v>
      </c>
      <c r="L6" s="68" t="s">
        <v>82</v>
      </c>
      <c r="M6" s="68" t="s">
        <v>82</v>
      </c>
      <c r="N6" s="68" t="s">
        <v>82</v>
      </c>
      <c r="O6" s="68" t="s">
        <v>82</v>
      </c>
      <c r="P6" s="68" t="s">
        <v>83</v>
      </c>
      <c r="Q6" s="68" t="s">
        <v>82</v>
      </c>
      <c r="R6" s="68" t="s">
        <v>82</v>
      </c>
      <c r="S6" s="68" t="s">
        <v>82</v>
      </c>
      <c r="T6" s="68" t="s">
        <v>82</v>
      </c>
      <c r="U6" s="68" t="s">
        <v>83</v>
      </c>
      <c r="V6" s="68" t="s">
        <v>82</v>
      </c>
      <c r="W6" s="68" t="s">
        <v>94</v>
      </c>
      <c r="X6" s="68" t="s">
        <v>94</v>
      </c>
      <c r="Y6" s="68" t="s">
        <v>85</v>
      </c>
      <c r="Z6" s="68" t="s">
        <v>84</v>
      </c>
      <c r="AA6" s="68" t="s">
        <v>94</v>
      </c>
      <c r="AB6" s="68" t="s">
        <v>84</v>
      </c>
      <c r="AC6" s="68" t="s">
        <v>95</v>
      </c>
      <c r="AD6" s="68" t="s">
        <v>96</v>
      </c>
      <c r="AE6" s="68" t="s">
        <v>94</v>
      </c>
      <c r="AF6" s="68" t="s">
        <v>93</v>
      </c>
      <c r="AG6" s="68" t="s">
        <v>85</v>
      </c>
      <c r="AH6" s="68" t="s">
        <v>94</v>
      </c>
      <c r="AI6" s="68" t="s">
        <v>89</v>
      </c>
      <c r="AJ6" s="68" t="s">
        <v>93</v>
      </c>
      <c r="AK6" s="68" t="s">
        <v>94</v>
      </c>
      <c r="AL6" s="68" t="s">
        <v>92</v>
      </c>
      <c r="AM6" s="68" t="s">
        <v>89</v>
      </c>
      <c r="AN6" s="68" t="s">
        <v>93</v>
      </c>
      <c r="AO6" s="68" t="s">
        <v>90</v>
      </c>
      <c r="AP6" s="68" t="s">
        <v>94</v>
      </c>
      <c r="AQ6" s="68" t="s">
        <v>92</v>
      </c>
      <c r="AR6" s="68" t="s">
        <v>90</v>
      </c>
      <c r="AS6" s="68" t="s">
        <v>91</v>
      </c>
      <c r="AT6" s="68" t="s">
        <v>97</v>
      </c>
      <c r="AU6" s="68" t="s">
        <v>97</v>
      </c>
      <c r="AV6" s="68" t="s">
        <v>82</v>
      </c>
      <c r="AW6" s="68" t="s">
        <v>97</v>
      </c>
      <c r="AX6" s="68" t="s">
        <v>82</v>
      </c>
      <c r="AY6" s="68" t="s">
        <v>98</v>
      </c>
      <c r="AZ6" s="68" t="s">
        <v>82</v>
      </c>
      <c r="BA6" s="68" t="s">
        <v>82</v>
      </c>
      <c r="BB6" s="68" t="s">
        <v>82</v>
      </c>
      <c r="BC6" s="68" t="s">
        <v>82</v>
      </c>
      <c r="BD6" s="68" t="s">
        <v>82</v>
      </c>
      <c r="BE6" s="68" t="s">
        <v>98</v>
      </c>
      <c r="BF6" s="68" t="s">
        <v>82</v>
      </c>
      <c r="BG6" s="68" t="s">
        <v>99</v>
      </c>
      <c r="BH6" s="68" t="s">
        <v>90</v>
      </c>
      <c r="BI6" s="68" t="s">
        <v>82</v>
      </c>
      <c r="BJ6" s="68" t="s">
        <v>93</v>
      </c>
      <c r="BK6" s="68" t="s">
        <v>97</v>
      </c>
      <c r="BL6" s="68" t="s">
        <v>85</v>
      </c>
      <c r="BM6" s="68" t="s">
        <v>90</v>
      </c>
      <c r="BN6" s="68" t="s">
        <v>97</v>
      </c>
      <c r="BO6" s="68" t="s">
        <v>82</v>
      </c>
      <c r="BP6" s="68" t="s">
        <v>87</v>
      </c>
      <c r="BQ6" s="68" t="s">
        <v>82</v>
      </c>
      <c r="BR6" s="68" t="s">
        <v>82</v>
      </c>
      <c r="BS6" s="68" t="s">
        <v>82</v>
      </c>
    </row>
    <row r="7" spans="1:71" ht="18" customHeight="1" thickBot="1">
      <c r="A7" s="69" t="s">
        <v>100</v>
      </c>
      <c r="B7" s="70" t="s">
        <v>106</v>
      </c>
      <c r="C7" s="70" t="s">
        <v>106</v>
      </c>
      <c r="D7" s="70" t="s">
        <v>106</v>
      </c>
      <c r="E7" s="70" t="s">
        <v>106</v>
      </c>
      <c r="F7" s="70" t="s">
        <v>106</v>
      </c>
      <c r="G7" s="70" t="s">
        <v>109</v>
      </c>
      <c r="H7" s="70" t="s">
        <v>107</v>
      </c>
      <c r="I7" s="70" t="s">
        <v>107</v>
      </c>
      <c r="J7" s="70" t="s">
        <v>106</v>
      </c>
      <c r="K7" s="70" t="s">
        <v>108</v>
      </c>
      <c r="L7" s="70" t="s">
        <v>111</v>
      </c>
      <c r="M7" s="70" t="s">
        <v>104</v>
      </c>
      <c r="N7" s="70" t="s">
        <v>104</v>
      </c>
      <c r="O7" s="70" t="s">
        <v>104</v>
      </c>
      <c r="P7" s="70" t="s">
        <v>104</v>
      </c>
      <c r="Q7" s="70" t="s">
        <v>104</v>
      </c>
      <c r="R7" s="70" t="s">
        <v>104</v>
      </c>
      <c r="S7" s="70" t="s">
        <v>104</v>
      </c>
      <c r="T7" s="70" t="s">
        <v>104</v>
      </c>
      <c r="U7" s="70" t="s">
        <v>104</v>
      </c>
      <c r="V7" s="70" t="s">
        <v>104</v>
      </c>
      <c r="W7" s="70" t="s">
        <v>104</v>
      </c>
      <c r="X7" s="70" t="s">
        <v>104</v>
      </c>
      <c r="Y7" s="70" t="s">
        <v>104</v>
      </c>
      <c r="Z7" s="70" t="s">
        <v>105</v>
      </c>
      <c r="AA7" s="70" t="s">
        <v>105</v>
      </c>
      <c r="AB7" s="70" t="s">
        <v>105</v>
      </c>
      <c r="AC7" s="70" t="s">
        <v>105</v>
      </c>
      <c r="AD7" s="70" t="s">
        <v>105</v>
      </c>
      <c r="AE7" s="70" t="s">
        <v>105</v>
      </c>
      <c r="AF7" s="70" t="s">
        <v>105</v>
      </c>
      <c r="AG7" s="70" t="s">
        <v>105</v>
      </c>
      <c r="AH7" s="70" t="s">
        <v>105</v>
      </c>
      <c r="AI7" s="70" t="s">
        <v>104</v>
      </c>
      <c r="AJ7" s="70" t="s">
        <v>105</v>
      </c>
      <c r="AK7" s="70" t="s">
        <v>105</v>
      </c>
      <c r="AL7" s="70" t="s">
        <v>105</v>
      </c>
      <c r="AM7" s="70" t="s">
        <v>105</v>
      </c>
      <c r="AN7" s="70" t="s">
        <v>105</v>
      </c>
      <c r="AO7" s="70" t="s">
        <v>105</v>
      </c>
      <c r="AP7" s="70" t="s">
        <v>105</v>
      </c>
      <c r="AQ7" s="70" t="s">
        <v>105</v>
      </c>
      <c r="AR7" s="70" t="s">
        <v>105</v>
      </c>
      <c r="AS7" s="70" t="s">
        <v>104</v>
      </c>
      <c r="AT7" s="70" t="s">
        <v>105</v>
      </c>
      <c r="AU7" s="70" t="s">
        <v>105</v>
      </c>
      <c r="AV7" s="70" t="s">
        <v>105</v>
      </c>
      <c r="AW7" s="70" t="s">
        <v>105</v>
      </c>
      <c r="AX7" s="70" t="s">
        <v>105</v>
      </c>
      <c r="AY7" s="70" t="s">
        <v>105</v>
      </c>
      <c r="AZ7" s="70" t="s">
        <v>105</v>
      </c>
      <c r="BA7" s="70" t="s">
        <v>105</v>
      </c>
      <c r="BB7" s="70" t="s">
        <v>105</v>
      </c>
      <c r="BC7" s="70" t="s">
        <v>105</v>
      </c>
      <c r="BD7" s="70" t="s">
        <v>105</v>
      </c>
      <c r="BE7" s="70" t="s">
        <v>105</v>
      </c>
      <c r="BF7" s="70" t="s">
        <v>105</v>
      </c>
      <c r="BG7" s="70" t="s">
        <v>105</v>
      </c>
      <c r="BH7" s="70" t="s">
        <v>105</v>
      </c>
      <c r="BI7" s="70" t="s">
        <v>105</v>
      </c>
      <c r="BJ7" s="70" t="s">
        <v>105</v>
      </c>
      <c r="BK7" s="70" t="s">
        <v>105</v>
      </c>
      <c r="BL7" s="70" t="s">
        <v>105</v>
      </c>
      <c r="BM7" s="70" t="s">
        <v>105</v>
      </c>
      <c r="BN7" s="70" t="s">
        <v>105</v>
      </c>
      <c r="BO7" s="70" t="s">
        <v>105</v>
      </c>
      <c r="BP7" s="70" t="s">
        <v>104</v>
      </c>
      <c r="BQ7" s="70" t="s">
        <v>104</v>
      </c>
      <c r="BR7" s="70" t="s">
        <v>104</v>
      </c>
      <c r="BS7" s="70" t="s">
        <v>104</v>
      </c>
    </row>
    <row r="8" spans="1:71" ht="9.75" customHeight="1" thickTop="1">
      <c r="A8" s="71" t="s">
        <v>176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 t="s">
        <v>117</v>
      </c>
      <c r="AA8" s="72">
        <v>8</v>
      </c>
      <c r="AB8" s="72">
        <v>40</v>
      </c>
      <c r="AC8" s="72">
        <v>1110</v>
      </c>
      <c r="AD8" s="72">
        <v>760</v>
      </c>
      <c r="AE8" s="72">
        <v>16</v>
      </c>
      <c r="AF8" s="72"/>
      <c r="AG8" s="72">
        <v>430</v>
      </c>
      <c r="AH8" s="72">
        <v>3</v>
      </c>
      <c r="AI8" s="72"/>
      <c r="AJ8" s="72">
        <v>28</v>
      </c>
      <c r="AK8" s="72">
        <v>37</v>
      </c>
      <c r="AL8" s="72">
        <v>1.6</v>
      </c>
      <c r="AM8" s="72">
        <v>18</v>
      </c>
      <c r="AN8" s="72">
        <v>37</v>
      </c>
      <c r="AO8" s="72">
        <v>0.8</v>
      </c>
      <c r="AP8" s="72">
        <v>54</v>
      </c>
      <c r="AQ8" s="72">
        <v>122</v>
      </c>
      <c r="AR8" s="72">
        <v>2.8</v>
      </c>
      <c r="AS8" s="72"/>
      <c r="AT8" s="72">
        <v>8.6</v>
      </c>
      <c r="AU8" s="72">
        <v>17.100000000000001</v>
      </c>
      <c r="AV8" s="72"/>
      <c r="AW8" s="72">
        <v>9.1</v>
      </c>
      <c r="AX8" s="72">
        <v>2.92</v>
      </c>
      <c r="AY8" s="72">
        <v>0.64</v>
      </c>
      <c r="AZ8" s="72">
        <v>4.24</v>
      </c>
      <c r="BA8" s="72">
        <v>0.77</v>
      </c>
      <c r="BB8" s="72">
        <v>4.67</v>
      </c>
      <c r="BC8" s="72"/>
      <c r="BD8" s="72"/>
      <c r="BE8" s="72">
        <v>0.46</v>
      </c>
      <c r="BF8" s="72">
        <v>2.3199999999999998</v>
      </c>
      <c r="BG8" s="72">
        <v>0.312</v>
      </c>
      <c r="BH8" s="72">
        <v>1</v>
      </c>
      <c r="BI8" s="72">
        <v>0.08</v>
      </c>
      <c r="BJ8" s="72">
        <v>164</v>
      </c>
      <c r="BK8" s="72">
        <v>0.9</v>
      </c>
      <c r="BL8" s="72">
        <v>723</v>
      </c>
      <c r="BM8" s="72">
        <v>1380</v>
      </c>
      <c r="BN8" s="72">
        <v>2.5</v>
      </c>
      <c r="BO8" s="72">
        <v>34.9</v>
      </c>
      <c r="BP8" s="72"/>
      <c r="BQ8" s="72"/>
      <c r="BR8" s="72"/>
      <c r="BS8" s="72"/>
    </row>
    <row r="9" spans="1:71" ht="9.75" customHeight="1">
      <c r="A9" s="71" t="s">
        <v>177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>
        <v>12</v>
      </c>
      <c r="AA9" s="72">
        <v>8.1999999999999993</v>
      </c>
      <c r="AB9" s="72">
        <v>41</v>
      </c>
      <c r="AC9" s="72">
        <v>1110</v>
      </c>
      <c r="AD9" s="72">
        <v>760</v>
      </c>
      <c r="AE9" s="72">
        <v>13.8</v>
      </c>
      <c r="AF9" s="72"/>
      <c r="AG9" s="72">
        <v>427</v>
      </c>
      <c r="AH9" s="72">
        <v>14</v>
      </c>
      <c r="AI9" s="72"/>
      <c r="AJ9" s="72">
        <v>32</v>
      </c>
      <c r="AK9" s="72">
        <v>38</v>
      </c>
      <c r="AL9" s="72">
        <v>0.8</v>
      </c>
      <c r="AM9" s="72">
        <v>18</v>
      </c>
      <c r="AN9" s="72">
        <v>31</v>
      </c>
      <c r="AO9" s="72">
        <v>0.77</v>
      </c>
      <c r="AP9" s="72">
        <v>54</v>
      </c>
      <c r="AQ9" s="72">
        <v>122</v>
      </c>
      <c r="AR9" s="72">
        <v>3</v>
      </c>
      <c r="AS9" s="72"/>
      <c r="AT9" s="72">
        <v>7.5</v>
      </c>
      <c r="AU9" s="72">
        <v>17</v>
      </c>
      <c r="AV9" s="72"/>
      <c r="AW9" s="72">
        <v>18</v>
      </c>
      <c r="AX9" s="72">
        <v>2.7</v>
      </c>
      <c r="AY9" s="72">
        <v>0.69</v>
      </c>
      <c r="AZ9" s="72">
        <v>4.2</v>
      </c>
      <c r="BA9" s="72">
        <v>0.83</v>
      </c>
      <c r="BB9" s="72">
        <v>4.3</v>
      </c>
      <c r="BC9" s="72"/>
      <c r="BD9" s="72"/>
      <c r="BE9" s="72">
        <v>0.43</v>
      </c>
      <c r="BF9" s="72">
        <v>1.9</v>
      </c>
      <c r="BG9" s="72">
        <v>0.28000000000000003</v>
      </c>
      <c r="BH9" s="72">
        <v>0.96</v>
      </c>
      <c r="BI9" s="72">
        <v>0.17499999999999999</v>
      </c>
      <c r="BJ9" s="72">
        <v>164</v>
      </c>
      <c r="BK9" s="72">
        <v>0.39</v>
      </c>
      <c r="BL9" s="72">
        <v>730</v>
      </c>
      <c r="BM9" s="72">
        <v>1380</v>
      </c>
      <c r="BN9" s="72">
        <v>2.44</v>
      </c>
      <c r="BO9" s="72">
        <v>34.9</v>
      </c>
      <c r="BP9" s="72"/>
      <c r="BQ9" s="72"/>
      <c r="BR9" s="72"/>
      <c r="BS9" s="72"/>
    </row>
    <row r="10" spans="1:71" ht="9.75" customHeight="1">
      <c r="A10" s="71" t="s">
        <v>178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>
        <v>800</v>
      </c>
      <c r="AA10" s="72">
        <v>183</v>
      </c>
      <c r="AB10" s="72">
        <v>2730</v>
      </c>
      <c r="AC10" s="72">
        <v>5540</v>
      </c>
      <c r="AD10" s="72">
        <v>130</v>
      </c>
      <c r="AE10" s="72">
        <v>10</v>
      </c>
      <c r="AF10" s="72"/>
      <c r="AG10" s="72">
        <v>21</v>
      </c>
      <c r="AH10" s="72"/>
      <c r="AI10" s="72"/>
      <c r="AJ10" s="72">
        <v>13.6</v>
      </c>
      <c r="AK10" s="72">
        <v>63</v>
      </c>
      <c r="AL10" s="72">
        <v>5.3</v>
      </c>
      <c r="AM10" s="72" t="s">
        <v>115</v>
      </c>
      <c r="AN10" s="72">
        <v>2.6</v>
      </c>
      <c r="AO10" s="72"/>
      <c r="AP10" s="72">
        <v>5</v>
      </c>
      <c r="AQ10" s="72">
        <v>1.6</v>
      </c>
      <c r="AR10" s="72">
        <v>0.4</v>
      </c>
      <c r="AS10" s="72"/>
      <c r="AT10" s="72">
        <v>8.9600000000000009</v>
      </c>
      <c r="AU10" s="72">
        <v>19</v>
      </c>
      <c r="AV10" s="72"/>
      <c r="AW10" s="72">
        <v>10.199999999999999</v>
      </c>
      <c r="AX10" s="72">
        <v>2.4</v>
      </c>
      <c r="AY10" s="72">
        <v>0.78</v>
      </c>
      <c r="AZ10" s="72"/>
      <c r="BA10" s="72">
        <v>0.41</v>
      </c>
      <c r="BB10" s="72">
        <v>2.4500000000000002</v>
      </c>
      <c r="BC10" s="72">
        <v>0.45</v>
      </c>
      <c r="BD10" s="72"/>
      <c r="BE10" s="72">
        <v>0.189</v>
      </c>
      <c r="BF10" s="72">
        <v>1.37</v>
      </c>
      <c r="BG10" s="72">
        <v>0.20300000000000001</v>
      </c>
      <c r="BH10" s="72">
        <v>1.6</v>
      </c>
      <c r="BI10" s="72">
        <v>0.33</v>
      </c>
      <c r="BJ10" s="72">
        <v>2.6</v>
      </c>
      <c r="BK10" s="72"/>
      <c r="BL10" s="72">
        <v>19</v>
      </c>
      <c r="BM10" s="72"/>
      <c r="BN10" s="72">
        <v>1.34</v>
      </c>
      <c r="BO10" s="72">
        <v>0.78</v>
      </c>
      <c r="BP10" s="72"/>
      <c r="BQ10" s="72"/>
      <c r="BR10" s="72"/>
      <c r="BS10" s="72"/>
    </row>
    <row r="11" spans="1:71" ht="9.75" customHeight="1">
      <c r="A11" s="71" t="s">
        <v>179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>
        <v>770</v>
      </c>
      <c r="AA11" s="72">
        <v>200</v>
      </c>
      <c r="AB11" s="72">
        <v>2700</v>
      </c>
      <c r="AC11" s="72">
        <v>5900</v>
      </c>
      <c r="AD11" s="72">
        <v>110</v>
      </c>
      <c r="AE11" s="72">
        <v>10.3</v>
      </c>
      <c r="AF11" s="72"/>
      <c r="AG11" s="72">
        <v>7</v>
      </c>
      <c r="AH11" s="72"/>
      <c r="AI11" s="72"/>
      <c r="AJ11" s="72">
        <v>12</v>
      </c>
      <c r="AK11" s="72">
        <v>43</v>
      </c>
      <c r="AL11" s="72">
        <v>6</v>
      </c>
      <c r="AM11" s="72">
        <v>1.4</v>
      </c>
      <c r="AN11" s="72">
        <v>2.7</v>
      </c>
      <c r="AO11" s="72"/>
      <c r="AP11" s="72">
        <v>2.2000000000000002</v>
      </c>
      <c r="AQ11" s="72">
        <v>1.8</v>
      </c>
      <c r="AR11" s="72">
        <v>0.48</v>
      </c>
      <c r="AS11" s="72"/>
      <c r="AT11" s="72">
        <v>8.1999999999999993</v>
      </c>
      <c r="AU11" s="72">
        <v>16</v>
      </c>
      <c r="AV11" s="72"/>
      <c r="AW11" s="72">
        <v>9</v>
      </c>
      <c r="AX11" s="72">
        <v>2.2999999999999998</v>
      </c>
      <c r="AY11" s="72">
        <v>0.82</v>
      </c>
      <c r="AZ11" s="72"/>
      <c r="BA11" s="72">
        <v>0.3</v>
      </c>
      <c r="BB11" s="72">
        <v>2.8</v>
      </c>
      <c r="BC11" s="72">
        <v>0.5</v>
      </c>
      <c r="BD11" s="72"/>
      <c r="BE11" s="72">
        <v>0.2</v>
      </c>
      <c r="BF11" s="72">
        <v>1.3</v>
      </c>
      <c r="BG11" s="72">
        <v>0.21</v>
      </c>
      <c r="BH11" s="72">
        <v>1.3</v>
      </c>
      <c r="BI11" s="72">
        <v>0.5</v>
      </c>
      <c r="BJ11" s="72">
        <v>1.3</v>
      </c>
      <c r="BK11" s="72"/>
      <c r="BL11" s="72">
        <v>15</v>
      </c>
      <c r="BM11" s="72"/>
      <c r="BN11" s="72">
        <v>1.1000000000000001</v>
      </c>
      <c r="BO11" s="72">
        <v>0.65</v>
      </c>
      <c r="BP11" s="72"/>
      <c r="BQ11" s="72"/>
      <c r="BR11" s="72"/>
      <c r="BS11" s="72"/>
    </row>
    <row r="12" spans="1:71" ht="9.75" customHeight="1">
      <c r="A12" s="71" t="s">
        <v>180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>
        <v>11.41</v>
      </c>
      <c r="N12" s="72">
        <v>1.94</v>
      </c>
      <c r="O12" s="72">
        <v>0.73</v>
      </c>
      <c r="P12" s="72">
        <v>0.01</v>
      </c>
      <c r="Q12" s="72">
        <v>0.31</v>
      </c>
      <c r="R12" s="72">
        <v>42.91</v>
      </c>
      <c r="S12" s="72">
        <v>0.89</v>
      </c>
      <c r="T12" s="72">
        <v>0.51</v>
      </c>
      <c r="U12" s="72">
        <v>0.11</v>
      </c>
      <c r="V12" s="72">
        <v>30.15</v>
      </c>
      <c r="W12" s="72"/>
      <c r="X12" s="72"/>
      <c r="Y12" s="72">
        <v>1647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</row>
    <row r="13" spans="1:71" ht="9.75" customHeight="1">
      <c r="A13" s="71" t="s">
        <v>181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>
        <v>11.2</v>
      </c>
      <c r="N13" s="72">
        <v>1.8</v>
      </c>
      <c r="O13" s="72">
        <v>0.79</v>
      </c>
      <c r="P13" s="72">
        <v>1.1599999999999999E-2</v>
      </c>
      <c r="Q13" s="72">
        <v>0.33</v>
      </c>
      <c r="R13" s="72">
        <v>43.6</v>
      </c>
      <c r="S13" s="72">
        <v>0.86</v>
      </c>
      <c r="T13" s="72">
        <v>0.51</v>
      </c>
      <c r="U13" s="72">
        <v>0.11</v>
      </c>
      <c r="V13" s="72">
        <v>30.2</v>
      </c>
      <c r="W13" s="72"/>
      <c r="X13" s="72"/>
      <c r="Y13" s="72">
        <v>1740</v>
      </c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</row>
    <row r="14" spans="1:71" ht="9.75" customHeight="1">
      <c r="A14" s="71" t="s">
        <v>182</v>
      </c>
      <c r="B14" s="72"/>
      <c r="C14" s="72"/>
      <c r="D14" s="72"/>
      <c r="E14" s="72"/>
      <c r="F14" s="72"/>
      <c r="G14" s="72"/>
      <c r="H14" s="72"/>
      <c r="I14" s="72"/>
      <c r="J14" s="72"/>
      <c r="K14" s="72" t="s">
        <v>183</v>
      </c>
      <c r="L14" s="72"/>
      <c r="M14" s="72">
        <v>46.14</v>
      </c>
      <c r="N14" s="72">
        <v>18.190000000000001</v>
      </c>
      <c r="O14" s="72">
        <v>9.73</v>
      </c>
      <c r="P14" s="72">
        <v>0.16</v>
      </c>
      <c r="Q14" s="72">
        <v>9.44</v>
      </c>
      <c r="R14" s="72">
        <v>11.33</v>
      </c>
      <c r="S14" s="72">
        <v>1.87</v>
      </c>
      <c r="T14" s="72">
        <v>0.23</v>
      </c>
      <c r="U14" s="72">
        <v>0.48</v>
      </c>
      <c r="V14" s="72">
        <v>0.08</v>
      </c>
      <c r="W14" s="72">
        <v>30</v>
      </c>
      <c r="X14" s="72">
        <v>1</v>
      </c>
      <c r="Y14" s="72">
        <v>155</v>
      </c>
      <c r="Z14" s="72">
        <v>280</v>
      </c>
      <c r="AA14" s="72">
        <v>55</v>
      </c>
      <c r="AB14" s="72">
        <v>270</v>
      </c>
      <c r="AC14" s="72">
        <v>110</v>
      </c>
      <c r="AD14" s="72">
        <v>70</v>
      </c>
      <c r="AE14" s="72">
        <v>14</v>
      </c>
      <c r="AF14" s="72">
        <v>1.3</v>
      </c>
      <c r="AG14" s="72" t="s">
        <v>113</v>
      </c>
      <c r="AH14" s="72">
        <v>4</v>
      </c>
      <c r="AI14" s="72">
        <v>148</v>
      </c>
      <c r="AJ14" s="72">
        <v>16.399999999999999</v>
      </c>
      <c r="AK14" s="72">
        <v>40</v>
      </c>
      <c r="AL14" s="72">
        <v>1.7</v>
      </c>
      <c r="AM14" s="72" t="s">
        <v>115</v>
      </c>
      <c r="AN14" s="72" t="s">
        <v>112</v>
      </c>
      <c r="AO14" s="72"/>
      <c r="AP14" s="72"/>
      <c r="AQ14" s="72">
        <v>0.7</v>
      </c>
      <c r="AR14" s="72">
        <v>0.2</v>
      </c>
      <c r="AS14" s="72">
        <v>106</v>
      </c>
      <c r="AT14" s="72">
        <v>3.87</v>
      </c>
      <c r="AU14" s="72">
        <v>9.0299999999999994</v>
      </c>
      <c r="AV14" s="72">
        <v>1.02</v>
      </c>
      <c r="AW14" s="72">
        <v>5.17</v>
      </c>
      <c r="AX14" s="72">
        <v>1.45</v>
      </c>
      <c r="AY14" s="72">
        <v>0.61499999999999999</v>
      </c>
      <c r="AZ14" s="72">
        <v>2.13</v>
      </c>
      <c r="BA14" s="72">
        <v>0.4</v>
      </c>
      <c r="BB14" s="72">
        <v>2.75</v>
      </c>
      <c r="BC14" s="72">
        <v>0.56000000000000005</v>
      </c>
      <c r="BD14" s="72">
        <v>2.12</v>
      </c>
      <c r="BE14" s="72">
        <v>0.33400000000000002</v>
      </c>
      <c r="BF14" s="72">
        <v>2.0499999999999998</v>
      </c>
      <c r="BG14" s="72">
        <v>0.307</v>
      </c>
      <c r="BH14" s="72">
        <v>1.1000000000000001</v>
      </c>
      <c r="BI14" s="72">
        <v>0.09</v>
      </c>
      <c r="BJ14" s="72">
        <v>0.5</v>
      </c>
      <c r="BK14" s="72" t="s">
        <v>119</v>
      </c>
      <c r="BL14" s="72" t="s">
        <v>113</v>
      </c>
      <c r="BM14" s="72" t="s">
        <v>118</v>
      </c>
      <c r="BN14" s="72">
        <v>0.25</v>
      </c>
      <c r="BO14" s="72">
        <v>0.06</v>
      </c>
      <c r="BP14" s="72"/>
      <c r="BQ14" s="72"/>
      <c r="BR14" s="72"/>
      <c r="BS14" s="72"/>
    </row>
    <row r="15" spans="1:71" ht="9.75" customHeight="1">
      <c r="A15" s="71" t="s">
        <v>184</v>
      </c>
      <c r="B15" s="72"/>
      <c r="C15" s="72"/>
      <c r="D15" s="72"/>
      <c r="E15" s="72"/>
      <c r="F15" s="72"/>
      <c r="G15" s="72"/>
      <c r="H15" s="72"/>
      <c r="I15" s="72"/>
      <c r="J15" s="72"/>
      <c r="K15" s="72">
        <v>6.6E-3</v>
      </c>
      <c r="L15" s="72"/>
      <c r="M15" s="72">
        <v>47</v>
      </c>
      <c r="N15" s="72">
        <v>18.3</v>
      </c>
      <c r="O15" s="72">
        <v>1.79</v>
      </c>
      <c r="P15" s="72">
        <v>0.14899999999999999</v>
      </c>
      <c r="Q15" s="72">
        <v>10.1</v>
      </c>
      <c r="R15" s="72">
        <v>11.3</v>
      </c>
      <c r="S15" s="72">
        <v>1.87</v>
      </c>
      <c r="T15" s="72">
        <v>0.23400000000000001</v>
      </c>
      <c r="U15" s="72">
        <v>0.48</v>
      </c>
      <c r="V15" s="72">
        <v>0.09</v>
      </c>
      <c r="W15" s="72">
        <v>31</v>
      </c>
      <c r="X15" s="72">
        <v>1</v>
      </c>
      <c r="Y15" s="72">
        <v>148</v>
      </c>
      <c r="Z15" s="72">
        <v>285</v>
      </c>
      <c r="AA15" s="72">
        <v>54.7</v>
      </c>
      <c r="AB15" s="72">
        <v>247</v>
      </c>
      <c r="AC15" s="72">
        <v>96</v>
      </c>
      <c r="AD15" s="72">
        <v>66</v>
      </c>
      <c r="AE15" s="72">
        <v>15</v>
      </c>
      <c r="AF15" s="72">
        <v>1.3</v>
      </c>
      <c r="AG15" s="72">
        <v>0.2</v>
      </c>
      <c r="AH15" s="72">
        <v>4.5</v>
      </c>
      <c r="AI15" s="72">
        <v>145</v>
      </c>
      <c r="AJ15" s="72">
        <v>18</v>
      </c>
      <c r="AK15" s="72">
        <v>41</v>
      </c>
      <c r="AL15" s="72">
        <v>3</v>
      </c>
      <c r="AM15" s="72">
        <v>0.7</v>
      </c>
      <c r="AN15" s="72">
        <v>2.7E-2</v>
      </c>
      <c r="AO15" s="72"/>
      <c r="AP15" s="72"/>
      <c r="AQ15" s="72">
        <v>0.96</v>
      </c>
      <c r="AR15" s="72">
        <v>0.34</v>
      </c>
      <c r="AS15" s="72">
        <v>114</v>
      </c>
      <c r="AT15" s="72">
        <v>3.8</v>
      </c>
      <c r="AU15" s="72">
        <v>10.6</v>
      </c>
      <c r="AV15" s="72">
        <v>1.3</v>
      </c>
      <c r="AW15" s="72">
        <v>4.9000000000000004</v>
      </c>
      <c r="AX15" s="72">
        <v>1.38</v>
      </c>
      <c r="AY15" s="72">
        <v>0.59</v>
      </c>
      <c r="AZ15" s="72">
        <v>2</v>
      </c>
      <c r="BA15" s="72">
        <v>0.41</v>
      </c>
      <c r="BB15" s="72">
        <v>2.7</v>
      </c>
      <c r="BC15" s="72">
        <v>0.62</v>
      </c>
      <c r="BD15" s="72">
        <v>2</v>
      </c>
      <c r="BE15" s="72">
        <v>0.38</v>
      </c>
      <c r="BF15" s="72">
        <v>2.0099999999999998</v>
      </c>
      <c r="BG15" s="72">
        <v>0.32</v>
      </c>
      <c r="BH15" s="72">
        <v>1.01</v>
      </c>
      <c r="BI15" s="72">
        <v>9.8000000000000004E-2</v>
      </c>
      <c r="BJ15" s="72">
        <v>0.2</v>
      </c>
      <c r="BK15" s="72">
        <v>2.5999999999999999E-2</v>
      </c>
      <c r="BL15" s="72">
        <v>6.3</v>
      </c>
      <c r="BM15" s="72">
        <v>0.02</v>
      </c>
      <c r="BN15" s="72">
        <v>0.2</v>
      </c>
      <c r="BO15" s="72">
        <v>0.1</v>
      </c>
      <c r="BP15" s="72"/>
      <c r="BQ15" s="72"/>
      <c r="BR15" s="72"/>
      <c r="BS15" s="72"/>
    </row>
    <row r="16" spans="1:71" ht="9.75" customHeight="1">
      <c r="A16" s="71" t="s">
        <v>185</v>
      </c>
      <c r="B16" s="72"/>
      <c r="C16" s="72"/>
      <c r="D16" s="72"/>
      <c r="E16" s="72"/>
      <c r="F16" s="72"/>
      <c r="G16" s="72"/>
      <c r="H16" s="72"/>
      <c r="I16" s="72"/>
      <c r="J16" s="72"/>
      <c r="K16" s="72">
        <v>0.13</v>
      </c>
      <c r="L16" s="72">
        <v>1.66</v>
      </c>
      <c r="M16" s="72">
        <v>72.75</v>
      </c>
      <c r="N16" s="72">
        <v>12.96</v>
      </c>
      <c r="O16" s="72">
        <v>3.24</v>
      </c>
      <c r="P16" s="72">
        <v>0.15</v>
      </c>
      <c r="Q16" s="72">
        <v>0.15</v>
      </c>
      <c r="R16" s="72">
        <v>0.63</v>
      </c>
      <c r="S16" s="72">
        <v>2.48</v>
      </c>
      <c r="T16" s="72">
        <v>5.46</v>
      </c>
      <c r="U16" s="72">
        <v>0.28999999999999998</v>
      </c>
      <c r="V16" s="72">
        <v>0.05</v>
      </c>
      <c r="W16" s="72">
        <v>5</v>
      </c>
      <c r="X16" s="72">
        <v>4</v>
      </c>
      <c r="Y16" s="72">
        <v>25</v>
      </c>
      <c r="Z16" s="72"/>
      <c r="AA16" s="72"/>
      <c r="AB16" s="72"/>
      <c r="AC16" s="72"/>
      <c r="AD16" s="72"/>
      <c r="AE16" s="72"/>
      <c r="AF16" s="72"/>
      <c r="AG16" s="72"/>
      <c r="AH16" s="72"/>
      <c r="AI16" s="72">
        <v>42</v>
      </c>
      <c r="AJ16" s="72"/>
      <c r="AK16" s="72"/>
      <c r="AL16" s="72"/>
      <c r="AM16" s="72"/>
      <c r="AN16" s="72"/>
      <c r="AO16" s="72"/>
      <c r="AP16" s="72"/>
      <c r="AQ16" s="72"/>
      <c r="AR16" s="72"/>
      <c r="AS16" s="72">
        <v>502</v>
      </c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</row>
    <row r="17" spans="1:71" ht="9.75" customHeight="1">
      <c r="A17" s="71" t="s">
        <v>186</v>
      </c>
      <c r="B17" s="72"/>
      <c r="C17" s="72"/>
      <c r="D17" s="72"/>
      <c r="E17" s="72"/>
      <c r="F17" s="72"/>
      <c r="G17" s="72"/>
      <c r="H17" s="72"/>
      <c r="I17" s="72"/>
      <c r="J17" s="72"/>
      <c r="K17" s="72">
        <v>0.13</v>
      </c>
      <c r="L17" s="72">
        <v>1.86</v>
      </c>
      <c r="M17" s="72">
        <v>72.8</v>
      </c>
      <c r="N17" s="72">
        <v>13</v>
      </c>
      <c r="O17" s="72">
        <v>1.35</v>
      </c>
      <c r="P17" s="72">
        <v>0.14000000000000001</v>
      </c>
      <c r="Q17" s="72">
        <v>0.16</v>
      </c>
      <c r="R17" s="72">
        <v>0.59</v>
      </c>
      <c r="S17" s="72">
        <v>2.57</v>
      </c>
      <c r="T17" s="72">
        <v>5.43</v>
      </c>
      <c r="U17" s="72">
        <v>0.3</v>
      </c>
      <c r="V17" s="72">
        <v>0.05</v>
      </c>
      <c r="W17" s="72">
        <v>5</v>
      </c>
      <c r="X17" s="72">
        <v>4</v>
      </c>
      <c r="Y17" s="72">
        <v>5</v>
      </c>
      <c r="Z17" s="72"/>
      <c r="AA17" s="72"/>
      <c r="AB17" s="72"/>
      <c r="AC17" s="72"/>
      <c r="AD17" s="72"/>
      <c r="AE17" s="72"/>
      <c r="AF17" s="72"/>
      <c r="AG17" s="72"/>
      <c r="AH17" s="72"/>
      <c r="AI17" s="72">
        <v>43</v>
      </c>
      <c r="AJ17" s="72"/>
      <c r="AK17" s="72"/>
      <c r="AL17" s="72"/>
      <c r="AM17" s="72"/>
      <c r="AN17" s="72"/>
      <c r="AO17" s="72"/>
      <c r="AP17" s="72"/>
      <c r="AQ17" s="72"/>
      <c r="AR17" s="72"/>
      <c r="AS17" s="72">
        <v>506</v>
      </c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</row>
    <row r="18" spans="1:71" ht="9.75" customHeight="1">
      <c r="A18" s="71" t="s">
        <v>185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>
        <v>1.95</v>
      </c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</row>
    <row r="19" spans="1:71" ht="9.75" customHeight="1">
      <c r="A19" s="71" t="s">
        <v>186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>
        <v>1.86</v>
      </c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</row>
    <row r="20" spans="1:71" ht="9.75" customHeight="1">
      <c r="A20" s="71" t="s">
        <v>187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>
        <v>30</v>
      </c>
      <c r="AA20" s="72">
        <v>8</v>
      </c>
      <c r="AB20" s="72" t="s">
        <v>117</v>
      </c>
      <c r="AC20" s="72">
        <v>80</v>
      </c>
      <c r="AD20" s="72">
        <v>190</v>
      </c>
      <c r="AE20" s="72">
        <v>36</v>
      </c>
      <c r="AF20" s="72"/>
      <c r="AG20" s="72">
        <v>41</v>
      </c>
      <c r="AH20" s="72">
        <v>80</v>
      </c>
      <c r="AI20" s="72"/>
      <c r="AJ20" s="72">
        <v>17.100000000000001</v>
      </c>
      <c r="AK20" s="72">
        <v>257</v>
      </c>
      <c r="AL20" s="72">
        <v>10.4</v>
      </c>
      <c r="AM20" s="72" t="s">
        <v>115</v>
      </c>
      <c r="AN20" s="72">
        <v>5.4</v>
      </c>
      <c r="AO20" s="72" t="s">
        <v>118</v>
      </c>
      <c r="AP20" s="72">
        <v>1</v>
      </c>
      <c r="AQ20" s="72">
        <v>38.9</v>
      </c>
      <c r="AR20" s="72">
        <v>5.2</v>
      </c>
      <c r="AS20" s="72"/>
      <c r="AT20" s="72">
        <v>28.1</v>
      </c>
      <c r="AU20" s="72">
        <v>56.3</v>
      </c>
      <c r="AV20" s="72"/>
      <c r="AW20" s="72">
        <v>21.7</v>
      </c>
      <c r="AX20" s="72">
        <v>3.85</v>
      </c>
      <c r="AY20" s="72">
        <v>0.78500000000000003</v>
      </c>
      <c r="AZ20" s="72">
        <v>3.22</v>
      </c>
      <c r="BA20" s="72">
        <v>0.49</v>
      </c>
      <c r="BB20" s="72">
        <v>2.93</v>
      </c>
      <c r="BC20" s="72"/>
      <c r="BD20" s="72"/>
      <c r="BE20" s="72">
        <v>0.29099999999999998</v>
      </c>
      <c r="BF20" s="72">
        <v>1.87</v>
      </c>
      <c r="BG20" s="72">
        <v>0.28399999999999997</v>
      </c>
      <c r="BH20" s="72">
        <v>7.4</v>
      </c>
      <c r="BI20" s="72">
        <v>0.86</v>
      </c>
      <c r="BJ20" s="72">
        <v>2.6</v>
      </c>
      <c r="BK20" s="72">
        <v>0.83</v>
      </c>
      <c r="BL20" s="72">
        <v>125</v>
      </c>
      <c r="BM20" s="72" t="s">
        <v>118</v>
      </c>
      <c r="BN20" s="72">
        <v>8.48</v>
      </c>
      <c r="BO20" s="72">
        <v>3.23</v>
      </c>
      <c r="BP20" s="72"/>
      <c r="BQ20" s="72"/>
      <c r="BR20" s="72"/>
      <c r="BS20" s="72"/>
    </row>
    <row r="21" spans="1:71" ht="9.75" customHeight="1">
      <c r="A21" s="71" t="s">
        <v>188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>
        <v>36</v>
      </c>
      <c r="AA21" s="72">
        <v>8.6</v>
      </c>
      <c r="AB21" s="72">
        <v>21</v>
      </c>
      <c r="AC21" s="72">
        <v>76</v>
      </c>
      <c r="AD21" s="72">
        <v>530</v>
      </c>
      <c r="AE21" s="72">
        <v>37</v>
      </c>
      <c r="AF21" s="72"/>
      <c r="AG21" s="72">
        <v>25</v>
      </c>
      <c r="AH21" s="72">
        <v>78</v>
      </c>
      <c r="AI21" s="72"/>
      <c r="AJ21" s="72">
        <v>17</v>
      </c>
      <c r="AK21" s="72">
        <v>269</v>
      </c>
      <c r="AL21" s="72">
        <v>11</v>
      </c>
      <c r="AM21" s="72">
        <v>2.1</v>
      </c>
      <c r="AN21" s="72">
        <v>17</v>
      </c>
      <c r="AO21" s="72">
        <v>0.252</v>
      </c>
      <c r="AP21" s="72">
        <v>1.7</v>
      </c>
      <c r="AQ21" s="72">
        <v>49</v>
      </c>
      <c r="AR21" s="72">
        <v>5.2</v>
      </c>
      <c r="AS21" s="72"/>
      <c r="AT21" s="72">
        <v>25.6</v>
      </c>
      <c r="AU21" s="72">
        <v>51.4</v>
      </c>
      <c r="AV21" s="72"/>
      <c r="AW21" s="72">
        <v>19</v>
      </c>
      <c r="AX21" s="72">
        <v>3.5</v>
      </c>
      <c r="AY21" s="72">
        <v>0.81</v>
      </c>
      <c r="AZ21" s="72">
        <v>3.3</v>
      </c>
      <c r="BA21" s="72">
        <v>0.48</v>
      </c>
      <c r="BB21" s="72">
        <v>3.3</v>
      </c>
      <c r="BC21" s="72"/>
      <c r="BD21" s="72"/>
      <c r="BE21" s="72">
        <v>0.3</v>
      </c>
      <c r="BF21" s="72">
        <v>2.04</v>
      </c>
      <c r="BG21" s="72">
        <v>0.27</v>
      </c>
      <c r="BH21" s="72">
        <v>8.3000000000000007</v>
      </c>
      <c r="BI21" s="72">
        <v>0.9</v>
      </c>
      <c r="BJ21" s="72">
        <v>1.9</v>
      </c>
      <c r="BK21" s="72">
        <v>1.03</v>
      </c>
      <c r="BL21" s="72">
        <v>690</v>
      </c>
      <c r="BM21" s="72">
        <v>0.69</v>
      </c>
      <c r="BN21" s="72">
        <v>8.8000000000000007</v>
      </c>
      <c r="BO21" s="72">
        <v>2.9</v>
      </c>
      <c r="BP21" s="72"/>
      <c r="BQ21" s="72"/>
      <c r="BR21" s="72"/>
      <c r="BS21" s="72"/>
    </row>
    <row r="22" spans="1:71" ht="9.75" customHeight="1">
      <c r="A22" s="71" t="s">
        <v>189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>
        <v>80</v>
      </c>
      <c r="AA22" s="72">
        <v>30</v>
      </c>
      <c r="AB22" s="72">
        <v>30</v>
      </c>
      <c r="AC22" s="72">
        <v>40</v>
      </c>
      <c r="AD22" s="72">
        <v>150</v>
      </c>
      <c r="AE22" s="72"/>
      <c r="AF22" s="72"/>
      <c r="AG22" s="72">
        <v>28</v>
      </c>
      <c r="AH22" s="72">
        <v>78</v>
      </c>
      <c r="AI22" s="72"/>
      <c r="AJ22" s="72">
        <v>28.1</v>
      </c>
      <c r="AK22" s="72">
        <v>191</v>
      </c>
      <c r="AL22" s="72">
        <v>8.6</v>
      </c>
      <c r="AM22" s="72" t="s">
        <v>115</v>
      </c>
      <c r="AN22" s="72">
        <v>2</v>
      </c>
      <c r="AO22" s="72"/>
      <c r="AP22" s="72">
        <v>2</v>
      </c>
      <c r="AQ22" s="72">
        <v>0.4</v>
      </c>
      <c r="AR22" s="72">
        <v>2.4</v>
      </c>
      <c r="AS22" s="72"/>
      <c r="AT22" s="72">
        <v>52.2</v>
      </c>
      <c r="AU22" s="72">
        <v>95.2</v>
      </c>
      <c r="AV22" s="72"/>
      <c r="AW22" s="72">
        <v>46.5</v>
      </c>
      <c r="AX22" s="72">
        <v>8.18</v>
      </c>
      <c r="AY22" s="72">
        <v>1.52</v>
      </c>
      <c r="AZ22" s="72"/>
      <c r="BA22" s="72">
        <v>0.86</v>
      </c>
      <c r="BB22" s="72">
        <v>5.0199999999999996</v>
      </c>
      <c r="BC22" s="72"/>
      <c r="BD22" s="72"/>
      <c r="BE22" s="72"/>
      <c r="BF22" s="72">
        <v>2.94</v>
      </c>
      <c r="BG22" s="72">
        <v>0.44</v>
      </c>
      <c r="BH22" s="72">
        <v>5.3</v>
      </c>
      <c r="BI22" s="72">
        <v>0.65</v>
      </c>
      <c r="BJ22" s="72">
        <v>1.9</v>
      </c>
      <c r="BK22" s="72"/>
      <c r="BL22" s="72">
        <v>21</v>
      </c>
      <c r="BM22" s="72"/>
      <c r="BN22" s="72">
        <v>10.8</v>
      </c>
      <c r="BO22" s="72">
        <v>4.8899999999999997</v>
      </c>
      <c r="BP22" s="72"/>
      <c r="BQ22" s="72"/>
      <c r="BR22" s="72"/>
      <c r="BS22" s="72"/>
    </row>
    <row r="23" spans="1:71" ht="9.75" customHeight="1">
      <c r="A23" s="71" t="s">
        <v>190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>
        <v>87</v>
      </c>
      <c r="AA23" s="72">
        <v>30</v>
      </c>
      <c r="AB23" s="72">
        <v>47</v>
      </c>
      <c r="AC23" s="72">
        <v>35</v>
      </c>
      <c r="AD23" s="72">
        <v>152</v>
      </c>
      <c r="AE23" s="72"/>
      <c r="AF23" s="72"/>
      <c r="AG23" s="72">
        <v>27</v>
      </c>
      <c r="AH23" s="72">
        <v>78</v>
      </c>
      <c r="AI23" s="72"/>
      <c r="AJ23" s="72">
        <v>30</v>
      </c>
      <c r="AK23" s="72">
        <v>178</v>
      </c>
      <c r="AL23" s="72">
        <v>8</v>
      </c>
      <c r="AM23" s="72">
        <v>2</v>
      </c>
      <c r="AN23" s="72">
        <v>2.7</v>
      </c>
      <c r="AO23" s="72"/>
      <c r="AP23" s="72">
        <v>3</v>
      </c>
      <c r="AQ23" s="72">
        <v>1.3</v>
      </c>
      <c r="AR23" s="72">
        <v>2.2999999999999998</v>
      </c>
      <c r="AS23" s="72"/>
      <c r="AT23" s="72">
        <v>52</v>
      </c>
      <c r="AU23" s="72">
        <v>90</v>
      </c>
      <c r="AV23" s="72"/>
      <c r="AW23" s="72">
        <v>44</v>
      </c>
      <c r="AX23" s="72">
        <v>8</v>
      </c>
      <c r="AY23" s="72">
        <v>1.5</v>
      </c>
      <c r="AZ23" s="72"/>
      <c r="BA23" s="72">
        <v>1</v>
      </c>
      <c r="BB23" s="72">
        <v>4.9000000000000004</v>
      </c>
      <c r="BC23" s="72"/>
      <c r="BD23" s="72"/>
      <c r="BE23" s="72"/>
      <c r="BF23" s="72">
        <v>2.7</v>
      </c>
      <c r="BG23" s="72">
        <v>0.4</v>
      </c>
      <c r="BH23" s="72">
        <v>4.8</v>
      </c>
      <c r="BI23" s="72">
        <v>0.7</v>
      </c>
      <c r="BJ23" s="72">
        <v>2</v>
      </c>
      <c r="BK23" s="72"/>
      <c r="BL23" s="72">
        <v>29</v>
      </c>
      <c r="BM23" s="72"/>
      <c r="BN23" s="72">
        <v>11.4</v>
      </c>
      <c r="BO23" s="72">
        <v>4.5999999999999996</v>
      </c>
      <c r="BP23" s="72"/>
      <c r="BQ23" s="72"/>
      <c r="BR23" s="72"/>
      <c r="BS23" s="72"/>
    </row>
    <row r="24" spans="1:71" ht="9.75" customHeight="1">
      <c r="A24" s="71" t="s">
        <v>191</v>
      </c>
      <c r="B24" s="72"/>
      <c r="C24" s="72"/>
      <c r="D24" s="72"/>
      <c r="E24" s="72"/>
      <c r="F24" s="72"/>
      <c r="G24" s="72"/>
      <c r="H24" s="72"/>
      <c r="I24" s="72"/>
      <c r="J24" s="72">
        <v>3.12</v>
      </c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>
        <v>90</v>
      </c>
      <c r="AA24" s="72">
        <v>21</v>
      </c>
      <c r="AB24" s="72">
        <v>30</v>
      </c>
      <c r="AC24" s="72">
        <v>30</v>
      </c>
      <c r="AD24" s="72">
        <v>140</v>
      </c>
      <c r="AE24" s="72">
        <v>23</v>
      </c>
      <c r="AF24" s="72"/>
      <c r="AG24" s="72">
        <v>17</v>
      </c>
      <c r="AH24" s="72">
        <v>148</v>
      </c>
      <c r="AI24" s="72"/>
      <c r="AJ24" s="72">
        <v>25.1</v>
      </c>
      <c r="AK24" s="72">
        <v>126</v>
      </c>
      <c r="AL24" s="72">
        <v>12.5</v>
      </c>
      <c r="AM24" s="72" t="s">
        <v>115</v>
      </c>
      <c r="AN24" s="72" t="s">
        <v>112</v>
      </c>
      <c r="AO24" s="72" t="s">
        <v>118</v>
      </c>
      <c r="AP24" s="72">
        <v>3</v>
      </c>
      <c r="AQ24" s="72">
        <v>0.4</v>
      </c>
      <c r="AR24" s="72">
        <v>8.6</v>
      </c>
      <c r="AS24" s="72"/>
      <c r="AT24" s="72">
        <v>44.9</v>
      </c>
      <c r="AU24" s="72">
        <v>88.5</v>
      </c>
      <c r="AV24" s="72">
        <v>9.31</v>
      </c>
      <c r="AW24" s="72">
        <v>39.200000000000003</v>
      </c>
      <c r="AX24" s="72">
        <v>7.24</v>
      </c>
      <c r="AY24" s="72">
        <v>1.48</v>
      </c>
      <c r="AZ24" s="72">
        <v>6.11</v>
      </c>
      <c r="BA24" s="72">
        <v>0.88</v>
      </c>
      <c r="BB24" s="72">
        <v>5</v>
      </c>
      <c r="BC24" s="72">
        <v>0.86</v>
      </c>
      <c r="BD24" s="72">
        <v>2.98</v>
      </c>
      <c r="BE24" s="72">
        <v>0.49399999999999999</v>
      </c>
      <c r="BF24" s="72">
        <v>2.66</v>
      </c>
      <c r="BG24" s="72">
        <v>0.38500000000000001</v>
      </c>
      <c r="BH24" s="72">
        <v>3.7</v>
      </c>
      <c r="BI24" s="72">
        <v>1.1599999999999999</v>
      </c>
      <c r="BJ24" s="72">
        <v>3.1</v>
      </c>
      <c r="BK24" s="72">
        <v>0.71</v>
      </c>
      <c r="BL24" s="72">
        <v>17</v>
      </c>
      <c r="BM24" s="72" t="s">
        <v>118</v>
      </c>
      <c r="BN24" s="72">
        <v>11.4</v>
      </c>
      <c r="BO24" s="72">
        <v>3.04</v>
      </c>
      <c r="BP24" s="72"/>
      <c r="BQ24" s="72"/>
      <c r="BR24" s="72"/>
      <c r="BS24" s="72"/>
    </row>
    <row r="25" spans="1:71" ht="9.75" customHeight="1">
      <c r="A25" s="71" t="s">
        <v>192</v>
      </c>
      <c r="B25" s="72"/>
      <c r="C25" s="72"/>
      <c r="D25" s="72"/>
      <c r="E25" s="72"/>
      <c r="F25" s="72"/>
      <c r="G25" s="72"/>
      <c r="H25" s="72"/>
      <c r="I25" s="72"/>
      <c r="J25" s="72">
        <v>3.1</v>
      </c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>
        <v>97</v>
      </c>
      <c r="AA25" s="72">
        <v>20.399999999999999</v>
      </c>
      <c r="AB25" s="72">
        <v>53</v>
      </c>
      <c r="AC25" s="72">
        <v>30</v>
      </c>
      <c r="AD25" s="72">
        <v>130</v>
      </c>
      <c r="AE25" s="72">
        <v>20.399999999999999</v>
      </c>
      <c r="AF25" s="72"/>
      <c r="AG25" s="72">
        <v>9.1999999999999993</v>
      </c>
      <c r="AH25" s="72">
        <v>149</v>
      </c>
      <c r="AI25" s="72"/>
      <c r="AJ25" s="72">
        <v>28</v>
      </c>
      <c r="AK25" s="72">
        <v>126</v>
      </c>
      <c r="AL25" s="72">
        <v>12</v>
      </c>
      <c r="AM25" s="72">
        <v>1.6</v>
      </c>
      <c r="AN25" s="72">
        <v>0.08</v>
      </c>
      <c r="AO25" s="72">
        <v>0.18</v>
      </c>
      <c r="AP25" s="72">
        <v>3.6</v>
      </c>
      <c r="AQ25" s="72">
        <v>0.96</v>
      </c>
      <c r="AR25" s="72">
        <v>8.6</v>
      </c>
      <c r="AS25" s="72"/>
      <c r="AT25" s="72">
        <v>43</v>
      </c>
      <c r="AU25" s="72">
        <v>88</v>
      </c>
      <c r="AV25" s="72">
        <v>9.3000000000000007</v>
      </c>
      <c r="AW25" s="72">
        <v>38</v>
      </c>
      <c r="AX25" s="72">
        <v>7.5</v>
      </c>
      <c r="AY25" s="72">
        <v>1.6</v>
      </c>
      <c r="AZ25" s="72">
        <v>5.8</v>
      </c>
      <c r="BA25" s="72">
        <v>0.96</v>
      </c>
      <c r="BB25" s="72">
        <v>5.2</v>
      </c>
      <c r="BC25" s="72">
        <v>1.02</v>
      </c>
      <c r="BD25" s="72">
        <v>3</v>
      </c>
      <c r="BE25" s="72">
        <v>0.43</v>
      </c>
      <c r="BF25" s="72">
        <v>2.6</v>
      </c>
      <c r="BG25" s="72">
        <v>0.4</v>
      </c>
      <c r="BH25" s="72">
        <v>3.7</v>
      </c>
      <c r="BI25" s="72">
        <v>1.1000000000000001</v>
      </c>
      <c r="BJ25" s="72">
        <v>1.4</v>
      </c>
      <c r="BK25" s="72">
        <v>0.59</v>
      </c>
      <c r="BL25" s="72">
        <v>24</v>
      </c>
      <c r="BM25" s="72">
        <v>0.34</v>
      </c>
      <c r="BN25" s="72">
        <v>11.9</v>
      </c>
      <c r="BO25" s="72">
        <v>2.7</v>
      </c>
      <c r="BP25" s="72"/>
      <c r="BQ25" s="72"/>
      <c r="BR25" s="72"/>
      <c r="BS25" s="72"/>
    </row>
    <row r="26" spans="1:71" ht="9.75" customHeight="1">
      <c r="A26" s="71" t="s">
        <v>193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>
        <v>48.52</v>
      </c>
      <c r="N26" s="72">
        <v>28.24</v>
      </c>
      <c r="O26" s="72">
        <v>11.05</v>
      </c>
      <c r="P26" s="72">
        <v>0.02</v>
      </c>
      <c r="Q26" s="72">
        <v>0.74</v>
      </c>
      <c r="R26" s="72">
        <v>2.19</v>
      </c>
      <c r="S26" s="72">
        <v>0.27</v>
      </c>
      <c r="T26" s="72">
        <v>2.27</v>
      </c>
      <c r="U26" s="72">
        <v>1.29</v>
      </c>
      <c r="V26" s="72">
        <v>0.56000000000000005</v>
      </c>
      <c r="W26" s="72">
        <v>41</v>
      </c>
      <c r="X26" s="72"/>
      <c r="Y26" s="72">
        <v>305</v>
      </c>
      <c r="Z26" s="72"/>
      <c r="AA26" s="72"/>
      <c r="AB26" s="72"/>
      <c r="AC26" s="72"/>
      <c r="AD26" s="72"/>
      <c r="AE26" s="72"/>
      <c r="AF26" s="72"/>
      <c r="AG26" s="72"/>
      <c r="AH26" s="72"/>
      <c r="AI26" s="72">
        <v>1034</v>
      </c>
      <c r="AJ26" s="72"/>
      <c r="AK26" s="72"/>
      <c r="AL26" s="72"/>
      <c r="AM26" s="72"/>
      <c r="AN26" s="72"/>
      <c r="AO26" s="72"/>
      <c r="AP26" s="72"/>
      <c r="AQ26" s="72"/>
      <c r="AR26" s="72"/>
      <c r="AS26" s="72">
        <v>710</v>
      </c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</row>
    <row r="27" spans="1:71" ht="9.75" customHeight="1">
      <c r="A27" s="71" t="s">
        <v>194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>
        <v>49.2</v>
      </c>
      <c r="N27" s="72">
        <v>28.4</v>
      </c>
      <c r="O27" s="72">
        <v>11.1</v>
      </c>
      <c r="P27" s="72">
        <v>0.02</v>
      </c>
      <c r="Q27" s="72">
        <v>0.8</v>
      </c>
      <c r="R27" s="72">
        <v>2.11</v>
      </c>
      <c r="S27" s="72">
        <v>0.27</v>
      </c>
      <c r="T27" s="72">
        <v>2.35</v>
      </c>
      <c r="U27" s="72">
        <v>1.32</v>
      </c>
      <c r="V27" s="72">
        <v>0.53</v>
      </c>
      <c r="W27" s="72">
        <v>41</v>
      </c>
      <c r="X27" s="72"/>
      <c r="Y27" s="72">
        <v>296</v>
      </c>
      <c r="Z27" s="72"/>
      <c r="AA27" s="72"/>
      <c r="AB27" s="72"/>
      <c r="AC27" s="72"/>
      <c r="AD27" s="72"/>
      <c r="AE27" s="72"/>
      <c r="AF27" s="72"/>
      <c r="AG27" s="72"/>
      <c r="AH27" s="72"/>
      <c r="AI27" s="72">
        <v>1040</v>
      </c>
      <c r="AJ27" s="72"/>
      <c r="AK27" s="72"/>
      <c r="AL27" s="72"/>
      <c r="AM27" s="72"/>
      <c r="AN27" s="72"/>
      <c r="AO27" s="72"/>
      <c r="AP27" s="72"/>
      <c r="AQ27" s="72"/>
      <c r="AR27" s="72"/>
      <c r="AS27" s="72">
        <v>709</v>
      </c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</row>
    <row r="28" spans="1:71" ht="9.75" customHeight="1">
      <c r="A28" s="71" t="s">
        <v>195</v>
      </c>
      <c r="B28" s="72"/>
      <c r="C28" s="72"/>
      <c r="D28" s="72"/>
      <c r="E28" s="72"/>
      <c r="F28" s="72"/>
      <c r="G28" s="72"/>
      <c r="H28" s="72">
        <v>18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BE28" s="72"/>
      <c r="BF28" s="72">
        <f t="shared" ref="BF28:BO28" si="0">N26/N27</f>
        <v>0.9943661971830986</v>
      </c>
      <c r="BG28" s="72">
        <f t="shared" si="0"/>
        <v>0.99549549549549554</v>
      </c>
      <c r="BH28" s="72">
        <f t="shared" si="0"/>
        <v>1</v>
      </c>
      <c r="BI28" s="72">
        <f t="shared" si="0"/>
        <v>0.92499999999999993</v>
      </c>
      <c r="BJ28" s="72">
        <f t="shared" si="0"/>
        <v>1.0379146919431279</v>
      </c>
      <c r="BK28" s="72">
        <f t="shared" si="0"/>
        <v>1</v>
      </c>
      <c r="BL28" s="72">
        <f t="shared" si="0"/>
        <v>0.96595744680851059</v>
      </c>
      <c r="BM28" s="72">
        <f t="shared" si="0"/>
        <v>0.97727272727272729</v>
      </c>
      <c r="BN28" s="72">
        <f t="shared" si="0"/>
        <v>1.0566037735849056</v>
      </c>
      <c r="BO28" s="72">
        <f t="shared" si="0"/>
        <v>1</v>
      </c>
      <c r="BP28" s="72"/>
      <c r="BQ28" s="72"/>
      <c r="BR28" s="72"/>
      <c r="BS28" s="72"/>
    </row>
    <row r="29" spans="1:71" ht="9.75" customHeight="1">
      <c r="A29" s="71" t="s">
        <v>196</v>
      </c>
      <c r="B29" s="72"/>
      <c r="C29" s="72"/>
      <c r="D29" s="72"/>
      <c r="E29" s="72"/>
      <c r="F29" s="72"/>
      <c r="G29" s="72"/>
      <c r="H29" s="72">
        <v>17.7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</row>
    <row r="30" spans="1:71" ht="9.75" customHeight="1">
      <c r="A30" s="71" t="s">
        <v>197</v>
      </c>
      <c r="B30" s="72"/>
      <c r="C30" s="72"/>
      <c r="D30" s="72"/>
      <c r="E30" s="72"/>
      <c r="F30" s="72"/>
      <c r="G30" s="72">
        <v>85</v>
      </c>
      <c r="H30" s="72"/>
      <c r="I30" s="72"/>
      <c r="J30" s="72"/>
      <c r="K30" s="72"/>
      <c r="L30" s="72"/>
      <c r="M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</row>
    <row r="31" spans="1:71" ht="9.75" customHeight="1">
      <c r="A31" s="71" t="s">
        <v>198</v>
      </c>
      <c r="B31" s="72"/>
      <c r="C31" s="72"/>
      <c r="D31" s="72"/>
      <c r="E31" s="72"/>
      <c r="F31" s="72"/>
      <c r="G31" s="72">
        <v>88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</row>
    <row r="32" spans="1:71" ht="9.75" customHeight="1">
      <c r="A32" s="71" t="s">
        <v>199</v>
      </c>
      <c r="B32" s="72"/>
      <c r="C32" s="72"/>
      <c r="D32" s="72"/>
      <c r="E32" s="72"/>
      <c r="F32" s="72"/>
      <c r="G32" s="72">
        <v>108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</row>
    <row r="33" spans="1:71" ht="9.75" customHeight="1">
      <c r="A33" s="71" t="s">
        <v>200</v>
      </c>
      <c r="B33" s="72"/>
      <c r="C33" s="72"/>
      <c r="D33" s="72"/>
      <c r="E33" s="72"/>
      <c r="F33" s="72"/>
      <c r="G33" s="72">
        <v>107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</row>
    <row r="34" spans="1:71" ht="9.75" customHeight="1">
      <c r="A34" s="71" t="s">
        <v>201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>
        <v>1.22</v>
      </c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</row>
    <row r="35" spans="1:71" ht="9.75" customHeight="1">
      <c r="A35" s="71" t="s">
        <v>202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>
        <v>1.07</v>
      </c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</row>
    <row r="36" spans="1:71" ht="9.75" customHeight="1">
      <c r="A36" s="71" t="s">
        <v>201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>
        <v>1.1299999999999999</v>
      </c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</row>
    <row r="37" spans="1:71" ht="9.75" customHeight="1">
      <c r="A37" s="71" t="s">
        <v>202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>
        <v>1.07</v>
      </c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</row>
    <row r="38" spans="1:71" ht="9.75" customHeight="1">
      <c r="A38" s="71" t="s">
        <v>203</v>
      </c>
      <c r="B38" s="72"/>
      <c r="C38" s="72"/>
      <c r="D38" s="72"/>
      <c r="E38" s="72"/>
      <c r="F38" s="72"/>
      <c r="G38" s="72"/>
      <c r="H38" s="72"/>
      <c r="I38" s="72"/>
      <c r="J38" s="72"/>
      <c r="K38" s="72">
        <v>0.05</v>
      </c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</row>
    <row r="39" spans="1:71" ht="9.75" customHeight="1">
      <c r="A39" s="71" t="s">
        <v>204</v>
      </c>
      <c r="B39" s="72"/>
      <c r="C39" s="72"/>
      <c r="D39" s="72"/>
      <c r="E39" s="72"/>
      <c r="F39" s="72"/>
      <c r="G39" s="72"/>
      <c r="H39" s="72"/>
      <c r="I39" s="72"/>
      <c r="J39" s="72"/>
      <c r="K39" s="72">
        <v>0.05</v>
      </c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</row>
    <row r="40" spans="1:71" ht="9.75" customHeight="1">
      <c r="A40" s="71" t="s">
        <v>205</v>
      </c>
      <c r="B40" s="72"/>
      <c r="C40" s="72"/>
      <c r="D40" s="72"/>
      <c r="E40" s="72"/>
      <c r="F40" s="72"/>
      <c r="G40" s="72"/>
      <c r="H40" s="72"/>
      <c r="I40" s="72"/>
      <c r="J40" s="72"/>
      <c r="K40" s="72">
        <v>0.01</v>
      </c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</row>
    <row r="41" spans="1:71" ht="9.75" customHeight="1">
      <c r="A41" s="71" t="s">
        <v>206</v>
      </c>
      <c r="B41" s="72"/>
      <c r="C41" s="72"/>
      <c r="D41" s="72"/>
      <c r="E41" s="72"/>
      <c r="F41" s="72"/>
      <c r="G41" s="72"/>
      <c r="H41" s="72"/>
      <c r="I41" s="72"/>
      <c r="J41" s="72"/>
      <c r="K41" s="72">
        <v>9.4999999999999998E-3</v>
      </c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</row>
    <row r="42" spans="1:71" ht="9.75" customHeight="1">
      <c r="A42" s="71" t="s">
        <v>207</v>
      </c>
      <c r="B42" s="72"/>
      <c r="C42" s="72"/>
      <c r="D42" s="72"/>
      <c r="E42" s="72"/>
      <c r="F42" s="72"/>
      <c r="G42" s="72"/>
      <c r="H42" s="72"/>
      <c r="I42" s="72"/>
      <c r="J42" s="72">
        <v>0.11</v>
      </c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</row>
    <row r="43" spans="1:71" ht="9.75" customHeight="1">
      <c r="A43" s="71" t="s">
        <v>208</v>
      </c>
      <c r="B43" s="72"/>
      <c r="C43" s="72"/>
      <c r="D43" s="72"/>
      <c r="E43" s="72"/>
      <c r="F43" s="72"/>
      <c r="G43" s="72"/>
      <c r="H43" s="72"/>
      <c r="I43" s="72"/>
      <c r="J43" s="72">
        <v>0.11</v>
      </c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</row>
    <row r="44" spans="1:71" ht="9.75" customHeight="1">
      <c r="A44" s="71" t="s">
        <v>209</v>
      </c>
      <c r="B44" s="72"/>
      <c r="C44" s="72"/>
      <c r="D44" s="72"/>
      <c r="E44" s="72"/>
      <c r="F44" s="72"/>
      <c r="G44" s="72"/>
      <c r="H44" s="72"/>
      <c r="I44" s="72"/>
      <c r="J44" s="72"/>
      <c r="K44" s="72">
        <v>0.03</v>
      </c>
      <c r="L44" s="72"/>
      <c r="M44" s="72">
        <v>52.48</v>
      </c>
      <c r="N44" s="72">
        <v>15.47</v>
      </c>
      <c r="O44" s="72">
        <v>10.84</v>
      </c>
      <c r="P44" s="72">
        <v>0.18</v>
      </c>
      <c r="Q44" s="72">
        <v>5.97</v>
      </c>
      <c r="R44" s="72">
        <v>11.08</v>
      </c>
      <c r="S44" s="72">
        <v>2.23</v>
      </c>
      <c r="T44" s="72">
        <v>0.62</v>
      </c>
      <c r="U44" s="72">
        <v>1.08</v>
      </c>
      <c r="V44" s="72">
        <v>0.14000000000000001</v>
      </c>
      <c r="W44" s="72">
        <v>36</v>
      </c>
      <c r="X44" s="72">
        <v>2</v>
      </c>
      <c r="Y44" s="72">
        <v>286</v>
      </c>
      <c r="Z44" s="72">
        <v>90</v>
      </c>
      <c r="AA44" s="72">
        <v>43</v>
      </c>
      <c r="AB44" s="72">
        <v>40</v>
      </c>
      <c r="AC44" s="72">
        <v>120</v>
      </c>
      <c r="AD44" s="72">
        <v>70</v>
      </c>
      <c r="AE44" s="72">
        <v>17</v>
      </c>
      <c r="AF44" s="72">
        <v>1.4</v>
      </c>
      <c r="AG44" s="72" t="s">
        <v>113</v>
      </c>
      <c r="AH44" s="72">
        <v>21</v>
      </c>
      <c r="AI44" s="72">
        <v>196</v>
      </c>
      <c r="AJ44" s="72">
        <v>20.3</v>
      </c>
      <c r="AK44" s="72">
        <v>93</v>
      </c>
      <c r="AL44" s="72">
        <v>6.9</v>
      </c>
      <c r="AM44" s="72" t="s">
        <v>115</v>
      </c>
      <c r="AN44" s="72" t="s">
        <v>112</v>
      </c>
      <c r="AO44" s="72"/>
      <c r="AP44" s="72"/>
      <c r="AQ44" s="72">
        <v>0.7</v>
      </c>
      <c r="AR44" s="72">
        <v>0.9</v>
      </c>
      <c r="AS44" s="72">
        <v>181</v>
      </c>
      <c r="AT44" s="72">
        <v>12.2</v>
      </c>
      <c r="AU44" s="72">
        <v>26.5</v>
      </c>
      <c r="AV44" s="72"/>
      <c r="AW44" s="72">
        <v>13.8</v>
      </c>
      <c r="AX44" s="72">
        <v>3.38</v>
      </c>
      <c r="AY44" s="72">
        <v>1.1599999999999999</v>
      </c>
      <c r="AZ44" s="72"/>
      <c r="BA44" s="72">
        <v>0.64</v>
      </c>
      <c r="BB44" s="72">
        <v>3.84</v>
      </c>
      <c r="BC44" s="72">
        <v>0.72</v>
      </c>
      <c r="BD44" s="72">
        <v>2.4500000000000002</v>
      </c>
      <c r="BE44" s="72">
        <v>0.376</v>
      </c>
      <c r="BF44" s="72">
        <v>2.14</v>
      </c>
      <c r="BG44" s="72">
        <v>0.312</v>
      </c>
      <c r="BH44" s="72">
        <v>2.6</v>
      </c>
      <c r="BI44" s="72">
        <v>0.49</v>
      </c>
      <c r="BJ44" s="72">
        <v>1.4</v>
      </c>
      <c r="BK44" s="72">
        <v>0.14000000000000001</v>
      </c>
      <c r="BL44" s="72" t="s">
        <v>113</v>
      </c>
      <c r="BM44" s="72" t="s">
        <v>118</v>
      </c>
      <c r="BN44" s="72">
        <v>2.12</v>
      </c>
      <c r="BO44" s="72">
        <v>0.56000000000000005</v>
      </c>
      <c r="BP44" s="72"/>
      <c r="BQ44" s="72"/>
      <c r="BR44" s="72"/>
      <c r="BS44" s="72"/>
    </row>
    <row r="45" spans="1:71" ht="9.75" customHeight="1">
      <c r="A45" s="71" t="s">
        <v>210</v>
      </c>
      <c r="B45" s="72"/>
      <c r="C45" s="72"/>
      <c r="D45" s="72"/>
      <c r="E45" s="72"/>
      <c r="F45" s="72"/>
      <c r="G45" s="72"/>
      <c r="H45" s="72"/>
      <c r="I45" s="72"/>
      <c r="J45" s="72"/>
      <c r="K45" s="72">
        <v>2.0500000000000001E-2</v>
      </c>
      <c r="L45" s="72"/>
      <c r="M45" s="72">
        <v>52.4</v>
      </c>
      <c r="N45" s="72">
        <v>15.4</v>
      </c>
      <c r="O45" s="72">
        <v>1.53</v>
      </c>
      <c r="P45" s="72">
        <v>0.16300000000000001</v>
      </c>
      <c r="Q45" s="72">
        <v>6.37</v>
      </c>
      <c r="R45" s="72">
        <v>10.9</v>
      </c>
      <c r="S45" s="72">
        <v>2.14</v>
      </c>
      <c r="T45" s="72">
        <v>0.626</v>
      </c>
      <c r="U45" s="72">
        <v>1.06</v>
      </c>
      <c r="V45" s="72">
        <v>0.13</v>
      </c>
      <c r="W45" s="72">
        <v>36</v>
      </c>
      <c r="X45" s="72">
        <v>1.3</v>
      </c>
      <c r="Y45" s="72">
        <v>262</v>
      </c>
      <c r="Z45" s="72">
        <v>92</v>
      </c>
      <c r="AA45" s="72">
        <v>43</v>
      </c>
      <c r="AB45" s="72">
        <v>70</v>
      </c>
      <c r="AC45" s="72">
        <v>110</v>
      </c>
      <c r="AD45" s="72">
        <v>80</v>
      </c>
      <c r="AE45" s="72">
        <v>17</v>
      </c>
      <c r="AF45" s="72">
        <v>1</v>
      </c>
      <c r="AG45" s="72">
        <v>1.2</v>
      </c>
      <c r="AH45" s="72">
        <v>21</v>
      </c>
      <c r="AI45" s="72">
        <v>190</v>
      </c>
      <c r="AJ45" s="72">
        <v>24</v>
      </c>
      <c r="AK45" s="72">
        <v>94</v>
      </c>
      <c r="AL45" s="72">
        <v>7.9</v>
      </c>
      <c r="AM45" s="72">
        <v>0.6</v>
      </c>
      <c r="AN45" s="72">
        <v>4.5999999999999999E-2</v>
      </c>
      <c r="AO45" s="72"/>
      <c r="AP45" s="72"/>
      <c r="AQ45" s="72">
        <v>0.79</v>
      </c>
      <c r="AR45" s="72">
        <v>0.99</v>
      </c>
      <c r="AS45" s="72">
        <v>182</v>
      </c>
      <c r="AT45" s="72">
        <v>10</v>
      </c>
      <c r="AU45" s="72">
        <v>23</v>
      </c>
      <c r="AV45" s="72"/>
      <c r="AW45" s="72">
        <v>13</v>
      </c>
      <c r="AX45" s="72">
        <v>3.3</v>
      </c>
      <c r="AY45" s="72">
        <v>1</v>
      </c>
      <c r="AZ45" s="72"/>
      <c r="BA45" s="72">
        <v>0.63</v>
      </c>
      <c r="BB45" s="72">
        <v>3.6</v>
      </c>
      <c r="BC45" s="72">
        <v>0.76</v>
      </c>
      <c r="BD45" s="72">
        <v>2.5</v>
      </c>
      <c r="BE45" s="72">
        <v>0.38</v>
      </c>
      <c r="BF45" s="72">
        <v>2.1</v>
      </c>
      <c r="BG45" s="72">
        <v>0.33</v>
      </c>
      <c r="BH45" s="72">
        <v>2.6</v>
      </c>
      <c r="BI45" s="72">
        <v>0.5</v>
      </c>
      <c r="BJ45" s="72">
        <v>0.3</v>
      </c>
      <c r="BK45" s="72">
        <v>0.2</v>
      </c>
      <c r="BL45" s="72">
        <v>9.3000000000000007</v>
      </c>
      <c r="BM45" s="72">
        <v>0.03</v>
      </c>
      <c r="BN45" s="72">
        <v>2.4</v>
      </c>
      <c r="BO45" s="72">
        <v>0.53</v>
      </c>
      <c r="BP45" s="72"/>
      <c r="BQ45" s="72"/>
      <c r="BR45" s="72"/>
      <c r="BS45" s="72"/>
    </row>
    <row r="46" spans="1:71" ht="9.75" customHeight="1">
      <c r="A46" s="71" t="s">
        <v>211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>
        <v>3.78</v>
      </c>
      <c r="N46" s="72">
        <v>53.31</v>
      </c>
      <c r="O46" s="72">
        <v>8.4700000000000006</v>
      </c>
      <c r="P46" s="72">
        <v>0.01</v>
      </c>
      <c r="Q46" s="72">
        <v>0.01</v>
      </c>
      <c r="R46" s="72">
        <v>0.03</v>
      </c>
      <c r="S46" s="72"/>
      <c r="T46" s="72" t="s">
        <v>183</v>
      </c>
      <c r="U46" s="72">
        <v>2.56</v>
      </c>
      <c r="V46" s="72">
        <v>0.05</v>
      </c>
      <c r="W46" s="72"/>
      <c r="X46" s="72"/>
      <c r="Y46" s="72">
        <v>396</v>
      </c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</row>
    <row r="47" spans="1:71" ht="9.75" customHeight="1">
      <c r="A47" s="71" t="s">
        <v>212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>
        <v>3.79</v>
      </c>
      <c r="N47" s="72">
        <v>54.5</v>
      </c>
      <c r="O47" s="72">
        <v>8.6999999999999993</v>
      </c>
      <c r="P47" s="72">
        <v>4.0000000000000001E-3</v>
      </c>
      <c r="Q47" s="72">
        <v>1.2E-2</v>
      </c>
      <c r="R47" s="72">
        <v>1.7999999999999999E-2</v>
      </c>
      <c r="S47" s="72"/>
      <c r="T47" s="72">
        <v>8.9999999999999993E-3</v>
      </c>
      <c r="U47" s="72">
        <v>2.64</v>
      </c>
      <c r="V47" s="72">
        <v>0.05</v>
      </c>
      <c r="W47" s="72"/>
      <c r="X47" s="72"/>
      <c r="Y47" s="72">
        <v>403</v>
      </c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</row>
    <row r="48" spans="1:71" ht="9.75" customHeight="1">
      <c r="A48" s="71" t="s">
        <v>213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>
        <v>41.16</v>
      </c>
      <c r="N48" s="72">
        <v>0.51</v>
      </c>
      <c r="O48" s="72">
        <v>8.17</v>
      </c>
      <c r="P48" s="72"/>
      <c r="Q48" s="72">
        <v>51.14</v>
      </c>
      <c r="R48" s="72">
        <v>0.13</v>
      </c>
      <c r="S48" s="72"/>
      <c r="T48" s="72"/>
      <c r="U48" s="72"/>
      <c r="V48" s="72"/>
      <c r="W48" s="72">
        <v>3</v>
      </c>
      <c r="X48" s="72"/>
      <c r="Y48" s="72" t="s">
        <v>113</v>
      </c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>
        <v>20</v>
      </c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</row>
    <row r="49" spans="1:71" ht="9.75" customHeight="1">
      <c r="A49" s="71" t="s">
        <v>214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>
        <v>39.4</v>
      </c>
      <c r="N49" s="72">
        <v>0.45</v>
      </c>
      <c r="O49" s="72">
        <v>7.76</v>
      </c>
      <c r="P49" s="72"/>
      <c r="Q49" s="72">
        <v>49.4</v>
      </c>
      <c r="R49" s="72">
        <v>0.12</v>
      </c>
      <c r="S49" s="72"/>
      <c r="T49" s="72"/>
      <c r="U49" s="72"/>
      <c r="V49" s="72"/>
      <c r="W49" s="72">
        <v>3</v>
      </c>
      <c r="X49" s="72"/>
      <c r="Y49" s="72">
        <v>22</v>
      </c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>
        <v>16</v>
      </c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</row>
    <row r="50" spans="1:71" ht="9.75" customHeight="1">
      <c r="A50" s="71" t="s">
        <v>215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>
        <v>49.39</v>
      </c>
      <c r="N50" s="72">
        <v>20.53</v>
      </c>
      <c r="O50" s="72"/>
      <c r="P50" s="72">
        <v>0.11</v>
      </c>
      <c r="Q50" s="72">
        <v>0.49</v>
      </c>
      <c r="R50" s="72">
        <v>8.14</v>
      </c>
      <c r="S50" s="72">
        <v>6.98</v>
      </c>
      <c r="T50" s="72">
        <v>1.66</v>
      </c>
      <c r="U50" s="72">
        <v>0.28999999999999998</v>
      </c>
      <c r="V50" s="72">
        <v>0.14000000000000001</v>
      </c>
      <c r="W50" s="72">
        <v>1</v>
      </c>
      <c r="X50" s="72">
        <v>3</v>
      </c>
      <c r="Y50" s="72">
        <v>9</v>
      </c>
      <c r="Z50" s="72"/>
      <c r="AA50" s="72"/>
      <c r="AB50" s="72"/>
      <c r="AC50" s="72"/>
      <c r="AD50" s="72"/>
      <c r="AE50" s="72"/>
      <c r="AF50" s="72"/>
      <c r="AG50" s="72"/>
      <c r="AH50" s="72"/>
      <c r="AI50" s="72">
        <v>1192</v>
      </c>
      <c r="AJ50" s="72"/>
      <c r="AK50" s="72"/>
      <c r="AL50" s="72"/>
      <c r="AM50" s="72"/>
      <c r="AN50" s="72"/>
      <c r="AO50" s="72"/>
      <c r="AP50" s="72"/>
      <c r="AQ50" s="72"/>
      <c r="AR50" s="72"/>
      <c r="AS50" s="72">
        <v>345</v>
      </c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</row>
    <row r="51" spans="1:71" ht="9.75" customHeight="1">
      <c r="A51" s="71" t="s">
        <v>216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>
        <v>49.9</v>
      </c>
      <c r="N51" s="72">
        <v>20.69</v>
      </c>
      <c r="O51" s="72"/>
      <c r="P51" s="72">
        <v>0.108</v>
      </c>
      <c r="Q51" s="72">
        <v>0.54</v>
      </c>
      <c r="R51" s="72">
        <v>8.0500000000000007</v>
      </c>
      <c r="S51" s="72">
        <v>7.1</v>
      </c>
      <c r="T51" s="72">
        <v>1.66</v>
      </c>
      <c r="U51" s="72">
        <v>0.28699999999999998</v>
      </c>
      <c r="V51" s="72">
        <v>0.13100000000000001</v>
      </c>
      <c r="W51" s="72">
        <v>1.1000000000000001</v>
      </c>
      <c r="X51" s="72">
        <v>2.6</v>
      </c>
      <c r="Y51" s="72">
        <v>8</v>
      </c>
      <c r="Z51" s="72"/>
      <c r="AA51" s="72"/>
      <c r="AB51" s="72"/>
      <c r="AC51" s="72"/>
      <c r="AD51" s="72"/>
      <c r="AE51" s="72"/>
      <c r="AF51" s="72"/>
      <c r="AG51" s="72"/>
      <c r="AH51" s="72"/>
      <c r="AI51" s="72">
        <v>1191</v>
      </c>
      <c r="AJ51" s="72"/>
      <c r="AK51" s="72"/>
      <c r="AL51" s="72"/>
      <c r="AM51" s="72"/>
      <c r="AN51" s="72"/>
      <c r="AO51" s="72"/>
      <c r="AP51" s="72"/>
      <c r="AQ51" s="72"/>
      <c r="AR51" s="72"/>
      <c r="AS51" s="72">
        <v>340</v>
      </c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</row>
    <row r="52" spans="1:71" ht="9.75" customHeight="1">
      <c r="A52" s="71" t="s">
        <v>217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>
        <v>5.19</v>
      </c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</row>
    <row r="53" spans="1:71" ht="9.75" customHeight="1">
      <c r="A53" s="71" t="s">
        <v>218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>
        <v>6</v>
      </c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</row>
    <row r="54" spans="1:71" ht="9.75" customHeight="1">
      <c r="A54" s="71" t="s">
        <v>217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>
        <v>7.26</v>
      </c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</row>
    <row r="55" spans="1:71" ht="9.75" customHeight="1">
      <c r="A55" s="71" t="s">
        <v>218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>
        <v>6</v>
      </c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</row>
    <row r="56" spans="1:71" ht="9.75" customHeight="1">
      <c r="A56" s="71" t="s">
        <v>219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 t="s">
        <v>116</v>
      </c>
      <c r="AB56" s="72"/>
      <c r="AC56" s="72">
        <v>60</v>
      </c>
      <c r="AD56" s="72">
        <v>40</v>
      </c>
      <c r="AE56" s="72"/>
      <c r="AF56" s="72"/>
      <c r="AG56" s="72"/>
      <c r="AH56" s="72"/>
      <c r="AI56" s="72"/>
      <c r="AJ56" s="72">
        <v>273</v>
      </c>
      <c r="AK56" s="72"/>
      <c r="AL56" s="72"/>
      <c r="AM56" s="72"/>
      <c r="AN56" s="72"/>
      <c r="AO56" s="72"/>
      <c r="AP56" s="72"/>
      <c r="AQ56" s="72"/>
      <c r="AR56" s="72"/>
      <c r="AS56" s="72"/>
      <c r="AT56" s="72" t="s">
        <v>220</v>
      </c>
      <c r="AU56" s="72" t="s">
        <v>221</v>
      </c>
      <c r="AV56" s="72"/>
      <c r="AW56" s="72">
        <v>1080</v>
      </c>
      <c r="AX56" s="72">
        <v>162</v>
      </c>
      <c r="AY56" s="72">
        <v>46.9</v>
      </c>
      <c r="AZ56" s="72">
        <v>124</v>
      </c>
      <c r="BA56" s="72">
        <v>13.9</v>
      </c>
      <c r="BB56" s="72"/>
      <c r="BC56" s="72"/>
      <c r="BD56" s="72"/>
      <c r="BE56" s="72"/>
      <c r="BF56" s="72">
        <v>11.3</v>
      </c>
      <c r="BG56" s="72">
        <v>1.07</v>
      </c>
      <c r="BH56" s="72">
        <v>1.7</v>
      </c>
      <c r="BI56" s="72">
        <v>2.7</v>
      </c>
      <c r="BJ56" s="72"/>
      <c r="BK56" s="72"/>
      <c r="BL56" s="72"/>
      <c r="BM56" s="72"/>
      <c r="BN56" s="72">
        <v>23</v>
      </c>
      <c r="BO56" s="72">
        <v>4</v>
      </c>
      <c r="BP56" s="72"/>
      <c r="BQ56" s="72"/>
      <c r="BR56" s="72"/>
      <c r="BS56" s="72"/>
    </row>
    <row r="57" spans="1:71" ht="9.75" customHeight="1">
      <c r="A57" s="71" t="s">
        <v>222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>
        <v>2.72</v>
      </c>
      <c r="AB57" s="72"/>
      <c r="AC57" s="72">
        <v>54</v>
      </c>
      <c r="AD57" s="72">
        <v>38</v>
      </c>
      <c r="AE57" s="72"/>
      <c r="AF57" s="72"/>
      <c r="AG57" s="72"/>
      <c r="AH57" s="72"/>
      <c r="AI57" s="72"/>
      <c r="AJ57" s="72">
        <v>272</v>
      </c>
      <c r="AK57" s="72"/>
      <c r="AL57" s="72"/>
      <c r="AM57" s="72"/>
      <c r="AN57" s="72"/>
      <c r="AO57" s="72"/>
      <c r="AP57" s="72"/>
      <c r="AQ57" s="72"/>
      <c r="AR57" s="72"/>
      <c r="AS57" s="72"/>
      <c r="AT57" s="72">
        <v>2176</v>
      </c>
      <c r="AU57" s="72">
        <v>3326</v>
      </c>
      <c r="AV57" s="72"/>
      <c r="AW57" s="72">
        <v>1087</v>
      </c>
      <c r="AX57" s="72">
        <v>162</v>
      </c>
      <c r="AY57" s="72">
        <v>46.7</v>
      </c>
      <c r="AZ57" s="72">
        <v>124</v>
      </c>
      <c r="BA57" s="72">
        <v>13.9</v>
      </c>
      <c r="BB57" s="72"/>
      <c r="BC57" s="72"/>
      <c r="BD57" s="72"/>
      <c r="BE57" s="72"/>
      <c r="BF57" s="72">
        <v>11.4</v>
      </c>
      <c r="BG57" s="72">
        <v>1.08</v>
      </c>
      <c r="BH57" s="72">
        <v>1.1299999999999999</v>
      </c>
      <c r="BI57" s="72">
        <v>2.65</v>
      </c>
      <c r="BJ57" s="72"/>
      <c r="BK57" s="72"/>
      <c r="BL57" s="72"/>
      <c r="BM57" s="72"/>
      <c r="BN57" s="72">
        <v>21.8</v>
      </c>
      <c r="BO57" s="72">
        <v>4.4000000000000004</v>
      </c>
      <c r="BP57" s="72"/>
      <c r="BQ57" s="72"/>
      <c r="BR57" s="72"/>
      <c r="BS57" s="72"/>
    </row>
    <row r="58" spans="1:71" ht="9.75" customHeight="1">
      <c r="A58" s="71" t="s">
        <v>223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>
        <v>7.93</v>
      </c>
      <c r="M58" s="72">
        <v>47.44</v>
      </c>
      <c r="N58" s="72">
        <v>15.53</v>
      </c>
      <c r="O58" s="72">
        <v>11.27</v>
      </c>
      <c r="P58" s="72">
        <v>0.18</v>
      </c>
      <c r="Q58" s="72">
        <v>9.08</v>
      </c>
      <c r="R58" s="72">
        <v>13.44</v>
      </c>
      <c r="S58" s="72">
        <v>1.8</v>
      </c>
      <c r="T58" s="72" t="s">
        <v>183</v>
      </c>
      <c r="U58" s="72">
        <v>0.96</v>
      </c>
      <c r="V58" s="72">
        <v>0.03</v>
      </c>
      <c r="W58" s="72">
        <v>44</v>
      </c>
      <c r="X58" s="72">
        <v>1</v>
      </c>
      <c r="Y58" s="72">
        <v>342</v>
      </c>
      <c r="Z58" s="72">
        <v>390</v>
      </c>
      <c r="AA58" s="72">
        <v>52</v>
      </c>
      <c r="AB58" s="72">
        <v>160</v>
      </c>
      <c r="AC58" s="72">
        <v>140</v>
      </c>
      <c r="AD58" s="72">
        <v>70</v>
      </c>
      <c r="AE58" s="72">
        <v>16</v>
      </c>
      <c r="AF58" s="72">
        <v>1.6</v>
      </c>
      <c r="AG58" s="72" t="s">
        <v>113</v>
      </c>
      <c r="AH58" s="72" t="s">
        <v>116</v>
      </c>
      <c r="AI58" s="72">
        <v>108</v>
      </c>
      <c r="AJ58" s="72">
        <v>15</v>
      </c>
      <c r="AK58" s="72">
        <v>16</v>
      </c>
      <c r="AL58" s="72">
        <v>0.8</v>
      </c>
      <c r="AM58" s="72" t="s">
        <v>115</v>
      </c>
      <c r="AN58" s="72" t="s">
        <v>112</v>
      </c>
      <c r="AO58" s="72"/>
      <c r="AP58" s="72" t="s">
        <v>116</v>
      </c>
      <c r="AQ58" s="72">
        <v>0.4</v>
      </c>
      <c r="AR58" s="72" t="s">
        <v>118</v>
      </c>
      <c r="AS58" s="72">
        <v>10</v>
      </c>
      <c r="AT58" s="72">
        <v>0.57999999999999996</v>
      </c>
      <c r="AU58" s="72">
        <v>2.37</v>
      </c>
      <c r="AV58" s="72">
        <v>0.38</v>
      </c>
      <c r="AW58" s="72">
        <v>2.67</v>
      </c>
      <c r="AX58" s="72">
        <v>1.1599999999999999</v>
      </c>
      <c r="AY58" s="72">
        <v>0.56699999999999995</v>
      </c>
      <c r="AZ58" s="72">
        <v>2.0299999999999998</v>
      </c>
      <c r="BA58" s="72">
        <v>0.39</v>
      </c>
      <c r="BB58" s="72">
        <v>2.62</v>
      </c>
      <c r="BC58" s="72">
        <v>0.52</v>
      </c>
      <c r="BD58" s="72">
        <v>1.91</v>
      </c>
      <c r="BE58" s="72">
        <v>0.28499999999999998</v>
      </c>
      <c r="BF58" s="72">
        <v>1.76</v>
      </c>
      <c r="BG58" s="72">
        <v>0.25900000000000001</v>
      </c>
      <c r="BH58" s="72">
        <v>0.7</v>
      </c>
      <c r="BI58" s="72">
        <v>0.04</v>
      </c>
      <c r="BJ58" s="72">
        <v>1.5</v>
      </c>
      <c r="BK58" s="72" t="s">
        <v>119</v>
      </c>
      <c r="BL58" s="72" t="s">
        <v>113</v>
      </c>
      <c r="BM58" s="72">
        <v>0.1</v>
      </c>
      <c r="BN58" s="72" t="s">
        <v>119</v>
      </c>
      <c r="BO58" s="72">
        <v>0.02</v>
      </c>
      <c r="BP58" s="72"/>
      <c r="BQ58" s="72"/>
      <c r="BR58" s="72"/>
      <c r="BS58" s="72"/>
    </row>
    <row r="59" spans="1:71" ht="9.75" customHeight="1">
      <c r="A59" s="71" t="s">
        <v>224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>
        <v>8.3800000000000008</v>
      </c>
      <c r="M59" s="72">
        <v>47.8</v>
      </c>
      <c r="N59" s="72">
        <v>15.4</v>
      </c>
      <c r="O59" s="72">
        <v>2.88</v>
      </c>
      <c r="P59" s="72">
        <v>0.17100000000000001</v>
      </c>
      <c r="Q59" s="72">
        <v>9.68</v>
      </c>
      <c r="R59" s="72">
        <v>13.2</v>
      </c>
      <c r="S59" s="72">
        <v>1.75</v>
      </c>
      <c r="T59" s="72">
        <v>0.03</v>
      </c>
      <c r="U59" s="72">
        <v>0.96</v>
      </c>
      <c r="V59" s="72">
        <v>0.05</v>
      </c>
      <c r="W59" s="72">
        <v>44</v>
      </c>
      <c r="X59" s="72">
        <v>0.57999999999999996</v>
      </c>
      <c r="Y59" s="72">
        <v>313</v>
      </c>
      <c r="Z59" s="72">
        <v>382</v>
      </c>
      <c r="AA59" s="72">
        <v>51.4</v>
      </c>
      <c r="AB59" s="72">
        <v>166</v>
      </c>
      <c r="AC59" s="72">
        <v>126</v>
      </c>
      <c r="AD59" s="72">
        <v>71</v>
      </c>
      <c r="AE59" s="72">
        <v>16</v>
      </c>
      <c r="AF59" s="72">
        <v>1.5</v>
      </c>
      <c r="AG59" s="72">
        <v>0.44</v>
      </c>
      <c r="AH59" s="72">
        <v>0.25</v>
      </c>
      <c r="AI59" s="72">
        <v>108</v>
      </c>
      <c r="AJ59" s="72">
        <v>16</v>
      </c>
      <c r="AK59" s="72">
        <v>16</v>
      </c>
      <c r="AL59" s="72">
        <v>0.6</v>
      </c>
      <c r="AM59" s="72">
        <v>0.5</v>
      </c>
      <c r="AN59" s="72">
        <v>3.5999999999999997E-2</v>
      </c>
      <c r="AO59" s="72"/>
      <c r="AP59" s="72">
        <v>0.65</v>
      </c>
      <c r="AQ59" s="72">
        <v>0.57999999999999996</v>
      </c>
      <c r="AR59" s="72">
        <v>5.0000000000000001E-3</v>
      </c>
      <c r="AS59" s="72">
        <v>7</v>
      </c>
      <c r="AT59" s="72">
        <v>0.62</v>
      </c>
      <c r="AU59" s="72">
        <v>1.95</v>
      </c>
      <c r="AV59" s="72">
        <v>0.38</v>
      </c>
      <c r="AW59" s="72">
        <v>2.5</v>
      </c>
      <c r="AX59" s="72">
        <v>1.1000000000000001</v>
      </c>
      <c r="AY59" s="72">
        <v>0.54</v>
      </c>
      <c r="AZ59" s="72">
        <v>1.85</v>
      </c>
      <c r="BA59" s="72">
        <v>0.36</v>
      </c>
      <c r="BB59" s="72">
        <v>2.5</v>
      </c>
      <c r="BC59" s="72">
        <v>0.56999999999999995</v>
      </c>
      <c r="BD59" s="72">
        <v>1.7</v>
      </c>
      <c r="BE59" s="72">
        <v>0.26</v>
      </c>
      <c r="BF59" s="72">
        <v>1.65</v>
      </c>
      <c r="BG59" s="72">
        <v>0.26</v>
      </c>
      <c r="BH59" s="72">
        <v>0.6</v>
      </c>
      <c r="BI59" s="72">
        <v>0.04</v>
      </c>
      <c r="BJ59" s="72">
        <v>7.0000000000000007E-2</v>
      </c>
      <c r="BK59" s="72">
        <v>0.01</v>
      </c>
      <c r="BL59" s="72">
        <v>3</v>
      </c>
      <c r="BM59" s="72">
        <v>0.02</v>
      </c>
      <c r="BN59" s="72">
        <v>0.03</v>
      </c>
      <c r="BO59" s="72">
        <v>0.01</v>
      </c>
      <c r="BP59" s="72"/>
      <c r="BQ59" s="72"/>
      <c r="BR59" s="72"/>
      <c r="BS59" s="72"/>
    </row>
    <row r="60" spans="1:71" ht="9.75" customHeight="1">
      <c r="A60" s="71" t="s">
        <v>223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>
        <v>8.58</v>
      </c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</row>
    <row r="61" spans="1:71" ht="9.75" customHeight="1">
      <c r="A61" s="71" t="s">
        <v>224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>
        <v>8.3800000000000008</v>
      </c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2"/>
      <c r="BK61" s="72"/>
      <c r="BL61" s="72"/>
      <c r="BM61" s="72"/>
      <c r="BN61" s="72"/>
      <c r="BO61" s="72"/>
      <c r="BP61" s="72"/>
      <c r="BQ61" s="72"/>
      <c r="BR61" s="72"/>
      <c r="BS61" s="72"/>
    </row>
    <row r="62" spans="1:71" ht="9.75" customHeight="1">
      <c r="A62" s="71" t="s">
        <v>225</v>
      </c>
      <c r="B62" s="72"/>
      <c r="C62" s="72"/>
      <c r="D62" s="72"/>
      <c r="E62" s="72"/>
      <c r="F62" s="72"/>
      <c r="G62" s="72"/>
      <c r="H62" s="72">
        <v>26.4</v>
      </c>
      <c r="I62" s="72">
        <v>1.49</v>
      </c>
      <c r="J62" s="72"/>
      <c r="K62" s="72">
        <v>0.2</v>
      </c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</row>
    <row r="63" spans="1:71" ht="9.75" customHeight="1">
      <c r="A63" s="71" t="s">
        <v>226</v>
      </c>
      <c r="B63" s="72"/>
      <c r="C63" s="72"/>
      <c r="D63" s="72"/>
      <c r="E63" s="72"/>
      <c r="F63" s="72"/>
      <c r="G63" s="72"/>
      <c r="H63" s="72">
        <v>28</v>
      </c>
      <c r="I63" s="72">
        <v>1.53</v>
      </c>
      <c r="J63" s="72"/>
      <c r="K63" s="72">
        <v>0</v>
      </c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72"/>
      <c r="BN63" s="72"/>
      <c r="BO63" s="72"/>
      <c r="BP63" s="72"/>
      <c r="BQ63" s="72"/>
      <c r="BR63" s="72"/>
      <c r="BS63" s="72"/>
    </row>
    <row r="64" spans="1:71" ht="9.75" customHeight="1">
      <c r="A64" s="71" t="s">
        <v>227</v>
      </c>
      <c r="B64" s="72">
        <v>522</v>
      </c>
      <c r="C64" s="72">
        <v>3000</v>
      </c>
      <c r="D64" s="72">
        <v>174</v>
      </c>
      <c r="E64" s="72">
        <v>15.3</v>
      </c>
      <c r="F64" s="72">
        <v>3.6</v>
      </c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  <c r="BH64" s="72"/>
      <c r="BI64" s="72"/>
      <c r="BJ64" s="72"/>
      <c r="BK64" s="72"/>
      <c r="BL64" s="72"/>
      <c r="BM64" s="72"/>
      <c r="BN64" s="72"/>
      <c r="BO64" s="72"/>
      <c r="BP64" s="72"/>
      <c r="BQ64" s="72"/>
      <c r="BR64" s="72"/>
      <c r="BS64" s="72"/>
    </row>
    <row r="65" spans="1:71" ht="9.75" customHeight="1">
      <c r="A65" s="71" t="s">
        <v>228</v>
      </c>
      <c r="B65" s="72">
        <v>557</v>
      </c>
      <c r="C65" s="72">
        <v>2980</v>
      </c>
      <c r="D65" s="72">
        <v>166</v>
      </c>
      <c r="E65" s="72">
        <v>14.8</v>
      </c>
      <c r="F65" s="72">
        <v>13.7</v>
      </c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BM65" s="72"/>
      <c r="BN65" s="72"/>
      <c r="BO65" s="72"/>
      <c r="BP65" s="72"/>
      <c r="BQ65" s="72"/>
      <c r="BR65" s="72"/>
      <c r="BS65" s="72"/>
    </row>
    <row r="66" spans="1:71" ht="9.75" customHeight="1">
      <c r="A66" s="71" t="s">
        <v>227</v>
      </c>
      <c r="B66" s="72">
        <v>527</v>
      </c>
      <c r="C66" s="72">
        <v>3030</v>
      </c>
      <c r="D66" s="72">
        <v>176</v>
      </c>
      <c r="E66" s="72">
        <v>15.3</v>
      </c>
      <c r="F66" s="72">
        <v>3.4</v>
      </c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2"/>
      <c r="BL66" s="72"/>
      <c r="BM66" s="72"/>
      <c r="BN66" s="72"/>
      <c r="BO66" s="72"/>
      <c r="BP66" s="72"/>
      <c r="BQ66" s="72"/>
      <c r="BR66" s="72"/>
      <c r="BS66" s="72"/>
    </row>
    <row r="67" spans="1:71" ht="9.75" customHeight="1">
      <c r="A67" s="71" t="s">
        <v>228</v>
      </c>
      <c r="B67" s="72">
        <v>557</v>
      </c>
      <c r="C67" s="72">
        <v>2980</v>
      </c>
      <c r="D67" s="72">
        <v>166</v>
      </c>
      <c r="E67" s="72">
        <v>14.8</v>
      </c>
      <c r="F67" s="72">
        <v>13.7</v>
      </c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</row>
    <row r="68" spans="1:71" ht="9.75" customHeight="1">
      <c r="A68" s="71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  <c r="BQ68" s="72"/>
      <c r="BR68" s="72"/>
      <c r="BS68" s="72"/>
    </row>
    <row r="69" spans="1:71" ht="9.75" customHeight="1">
      <c r="A69" s="71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  <c r="BQ69" s="72"/>
      <c r="BR69" s="72"/>
      <c r="BS69" s="72"/>
    </row>
    <row r="70" spans="1:71" ht="9.75" customHeight="1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2"/>
      <c r="BS70" s="72"/>
    </row>
    <row r="71" spans="1:71" ht="9.75" customHeight="1">
      <c r="A71" s="71" t="s">
        <v>234</v>
      </c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2"/>
      <c r="BS71" s="72"/>
    </row>
    <row r="72" spans="1:71" ht="9.75" customHeight="1">
      <c r="A72" s="71" t="s">
        <v>229</v>
      </c>
      <c r="B72" s="72"/>
      <c r="C72" s="72"/>
      <c r="D72" s="72"/>
      <c r="E72" s="72"/>
      <c r="F72" s="72"/>
      <c r="G72" s="72"/>
      <c r="H72" s="72"/>
      <c r="I72" s="72"/>
      <c r="J72" s="72"/>
      <c r="K72" s="72">
        <v>0.42</v>
      </c>
      <c r="L72" s="72"/>
      <c r="M72" s="72">
        <v>36.01</v>
      </c>
      <c r="N72" s="72">
        <v>7.44</v>
      </c>
      <c r="O72" s="72">
        <v>10.7</v>
      </c>
      <c r="P72" s="72">
        <v>0.17599999999999999</v>
      </c>
      <c r="Q72" s="72">
        <v>7.96</v>
      </c>
      <c r="R72" s="72">
        <v>14.23</v>
      </c>
      <c r="S72" s="72">
        <v>1.73</v>
      </c>
      <c r="T72" s="72">
        <v>0.96</v>
      </c>
      <c r="U72" s="72">
        <v>3.323</v>
      </c>
      <c r="V72" s="72">
        <v>0.53</v>
      </c>
      <c r="W72" s="72">
        <v>28</v>
      </c>
      <c r="X72" s="72">
        <v>5</v>
      </c>
      <c r="Y72" s="72">
        <v>390</v>
      </c>
      <c r="Z72" s="72">
        <v>340</v>
      </c>
      <c r="AA72" s="72">
        <v>47</v>
      </c>
      <c r="AB72" s="72">
        <v>140</v>
      </c>
      <c r="AC72" s="72">
        <v>190</v>
      </c>
      <c r="AD72" s="72">
        <v>180</v>
      </c>
      <c r="AE72" s="72">
        <v>9</v>
      </c>
      <c r="AF72" s="72">
        <v>1.4</v>
      </c>
      <c r="AG72" s="72" t="s">
        <v>113</v>
      </c>
      <c r="AH72" s="72">
        <v>33</v>
      </c>
      <c r="AI72" s="72">
        <v>1114</v>
      </c>
      <c r="AJ72" s="72">
        <v>17.3</v>
      </c>
      <c r="AK72" s="72">
        <v>359</v>
      </c>
      <c r="AL72" s="72">
        <v>130</v>
      </c>
      <c r="AM72" s="72" t="s">
        <v>115</v>
      </c>
      <c r="AN72" s="72" t="s">
        <v>112</v>
      </c>
      <c r="AO72" s="72" t="s">
        <v>118</v>
      </c>
      <c r="AP72" s="72">
        <v>2</v>
      </c>
      <c r="AQ72" s="72">
        <v>1.6</v>
      </c>
      <c r="AR72" s="72">
        <v>0.8</v>
      </c>
      <c r="AS72" s="72">
        <v>334</v>
      </c>
      <c r="AT72" s="72">
        <v>136</v>
      </c>
      <c r="AU72" s="72">
        <v>250</v>
      </c>
      <c r="AV72" s="72">
        <v>25</v>
      </c>
      <c r="AW72" s="72">
        <v>71.8</v>
      </c>
      <c r="AX72" s="72">
        <v>12.2</v>
      </c>
      <c r="AY72" s="72">
        <v>3.37</v>
      </c>
      <c r="AZ72" s="72">
        <v>7.17</v>
      </c>
      <c r="BA72" s="72">
        <v>0.88</v>
      </c>
      <c r="BB72" s="72">
        <v>4</v>
      </c>
      <c r="BC72" s="72">
        <v>0.65</v>
      </c>
      <c r="BD72" s="72">
        <v>1.62</v>
      </c>
      <c r="BE72" s="72">
        <v>0.20499999999999999</v>
      </c>
      <c r="BF72" s="72">
        <v>1.07</v>
      </c>
      <c r="BG72" s="72">
        <v>0.13500000000000001</v>
      </c>
      <c r="BH72" s="72">
        <v>9.5</v>
      </c>
      <c r="BI72" s="72">
        <v>9.32</v>
      </c>
      <c r="BJ72" s="72">
        <v>0.9</v>
      </c>
      <c r="BK72" s="72" t="s">
        <v>119</v>
      </c>
      <c r="BL72" s="72">
        <v>13</v>
      </c>
      <c r="BM72" s="72" t="s">
        <v>118</v>
      </c>
      <c r="BN72" s="72">
        <v>11.2</v>
      </c>
      <c r="BO72" s="72">
        <v>2.42</v>
      </c>
      <c r="BP72" s="72"/>
      <c r="BQ72" s="72"/>
      <c r="BR72" s="72"/>
      <c r="BS72" s="72"/>
    </row>
    <row r="73" spans="1:71" ht="9.75" customHeight="1">
      <c r="A73" s="71" t="s">
        <v>230</v>
      </c>
      <c r="B73" s="72"/>
      <c r="C73" s="72"/>
      <c r="D73" s="72"/>
      <c r="E73" s="72"/>
      <c r="F73" s="72"/>
      <c r="G73" s="72"/>
      <c r="H73" s="72"/>
      <c r="I73" s="72"/>
      <c r="J73" s="72"/>
      <c r="K73" s="72">
        <v>0.47</v>
      </c>
      <c r="L73" s="72"/>
      <c r="M73" s="72">
        <v>36.21</v>
      </c>
      <c r="N73" s="72">
        <v>7.44</v>
      </c>
      <c r="O73" s="72">
        <v>10.41</v>
      </c>
      <c r="P73" s="72">
        <v>0.17299999999999999</v>
      </c>
      <c r="Q73" s="72">
        <v>7.93</v>
      </c>
      <c r="R73" s="72">
        <v>14.28</v>
      </c>
      <c r="S73" s="72">
        <v>1.77</v>
      </c>
      <c r="T73" s="72">
        <v>0.93</v>
      </c>
      <c r="U73" s="72">
        <v>3.2519999999999998</v>
      </c>
      <c r="V73" s="72">
        <v>0.49</v>
      </c>
      <c r="W73" s="72">
        <v>28</v>
      </c>
      <c r="X73" s="72">
        <v>5</v>
      </c>
      <c r="Y73" s="72">
        <v>390</v>
      </c>
      <c r="Z73" s="72">
        <v>390</v>
      </c>
      <c r="AA73" s="72">
        <v>49</v>
      </c>
      <c r="AB73" s="72">
        <v>140</v>
      </c>
      <c r="AC73" s="72">
        <v>190</v>
      </c>
      <c r="AD73" s="72">
        <v>110</v>
      </c>
      <c r="AE73" s="72">
        <v>10</v>
      </c>
      <c r="AF73" s="72">
        <v>1.4</v>
      </c>
      <c r="AG73" s="72" t="s">
        <v>113</v>
      </c>
      <c r="AH73" s="72">
        <v>34</v>
      </c>
      <c r="AI73" s="72">
        <v>1086</v>
      </c>
      <c r="AJ73" s="72">
        <v>18</v>
      </c>
      <c r="AK73" s="72">
        <v>336</v>
      </c>
      <c r="AL73" s="72">
        <v>129</v>
      </c>
      <c r="AM73" s="72" t="s">
        <v>115</v>
      </c>
      <c r="AN73" s="72" t="s">
        <v>112</v>
      </c>
      <c r="AO73" s="72" t="s">
        <v>118</v>
      </c>
      <c r="AP73" s="72">
        <v>1</v>
      </c>
      <c r="AQ73" s="72">
        <v>2.1</v>
      </c>
      <c r="AR73" s="72">
        <v>0.7</v>
      </c>
      <c r="AS73" s="72">
        <v>331</v>
      </c>
      <c r="AT73" s="72">
        <v>142</v>
      </c>
      <c r="AU73" s="72">
        <v>262</v>
      </c>
      <c r="AV73" s="72">
        <v>26.5</v>
      </c>
      <c r="AW73" s="72">
        <v>74.599999999999994</v>
      </c>
      <c r="AX73" s="72">
        <v>12.9</v>
      </c>
      <c r="AY73" s="72">
        <v>3.58</v>
      </c>
      <c r="AZ73" s="72">
        <v>7.52</v>
      </c>
      <c r="BA73" s="72">
        <v>0.93</v>
      </c>
      <c r="BB73" s="72">
        <v>4.2699999999999996</v>
      </c>
      <c r="BC73" s="72">
        <v>0.68</v>
      </c>
      <c r="BD73" s="72">
        <v>1.74</v>
      </c>
      <c r="BE73" s="72">
        <v>0.221</v>
      </c>
      <c r="BF73" s="72">
        <v>1.1200000000000001</v>
      </c>
      <c r="BG73" s="72">
        <v>0.13900000000000001</v>
      </c>
      <c r="BH73" s="72">
        <v>8.6</v>
      </c>
      <c r="BI73" s="72">
        <v>9.77</v>
      </c>
      <c r="BJ73" s="72">
        <v>1.1000000000000001</v>
      </c>
      <c r="BK73" s="72" t="s">
        <v>119</v>
      </c>
      <c r="BL73" s="72" t="s">
        <v>113</v>
      </c>
      <c r="BM73" s="72" t="s">
        <v>118</v>
      </c>
      <c r="BN73" s="72">
        <v>11.4</v>
      </c>
      <c r="BO73" s="72">
        <v>2.5299999999999998</v>
      </c>
      <c r="BP73" s="72"/>
      <c r="BQ73" s="72"/>
      <c r="BR73" s="72"/>
      <c r="BS73" s="72"/>
    </row>
    <row r="74" spans="1:71" ht="9.75" customHeight="1">
      <c r="A74" s="71" t="s">
        <v>231</v>
      </c>
      <c r="B74" s="72"/>
      <c r="C74" s="72"/>
      <c r="D74" s="72"/>
      <c r="E74" s="72"/>
      <c r="F74" s="72"/>
      <c r="G74" s="72"/>
      <c r="H74" s="72">
        <v>0.26</v>
      </c>
      <c r="I74" s="72">
        <v>0.01</v>
      </c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  <c r="BH74" s="72"/>
      <c r="BI74" s="72"/>
      <c r="BJ74" s="72"/>
      <c r="BK74" s="72"/>
      <c r="BL74" s="72"/>
      <c r="BM74" s="72"/>
      <c r="BN74" s="72"/>
      <c r="BO74" s="72"/>
      <c r="BP74" s="72"/>
      <c r="BQ74" s="72"/>
      <c r="BR74" s="72"/>
      <c r="BS74" s="72"/>
    </row>
    <row r="75" spans="1:71" ht="9.75" customHeight="1">
      <c r="A75" s="71" t="s">
        <v>232</v>
      </c>
      <c r="B75" s="72"/>
      <c r="C75" s="72"/>
      <c r="D75" s="72"/>
      <c r="E75" s="72"/>
      <c r="F75" s="72"/>
      <c r="G75" s="72"/>
      <c r="H75" s="72">
        <v>0.26</v>
      </c>
      <c r="I75" s="72">
        <v>0.01</v>
      </c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  <c r="BH75" s="72"/>
      <c r="BI75" s="72"/>
      <c r="BJ75" s="72"/>
      <c r="BK75" s="72"/>
      <c r="BL75" s="72"/>
      <c r="BM75" s="72"/>
      <c r="BN75" s="72"/>
      <c r="BO75" s="72"/>
      <c r="BP75" s="72"/>
      <c r="BQ75" s="72"/>
      <c r="BR75" s="72"/>
      <c r="BS75" s="72"/>
    </row>
    <row r="76" spans="1:71" ht="9.75" customHeight="1">
      <c r="A76" s="71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72"/>
      <c r="BK76" s="72"/>
      <c r="BL76" s="72"/>
      <c r="BM76" s="72"/>
      <c r="BN76" s="72"/>
      <c r="BO76" s="72"/>
      <c r="BP76" s="72"/>
      <c r="BQ76" s="72"/>
      <c r="BR76" s="72"/>
      <c r="BS76" s="72"/>
    </row>
    <row r="77" spans="1:71" ht="9.75" customHeight="1">
      <c r="A77" s="71" t="s">
        <v>235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>
        <v>47.58</v>
      </c>
      <c r="N77" s="72">
        <v>12.75</v>
      </c>
      <c r="O77" s="72">
        <v>3.29</v>
      </c>
      <c r="P77" s="72">
        <v>0.159</v>
      </c>
      <c r="Q77" s="72">
        <v>6.15</v>
      </c>
      <c r="R77" s="72">
        <v>9.4700000000000006</v>
      </c>
      <c r="S77" s="72">
        <v>1.71</v>
      </c>
      <c r="T77" s="72">
        <v>0.95</v>
      </c>
      <c r="U77" s="72">
        <v>1.071</v>
      </c>
      <c r="V77" s="72">
        <v>0.12</v>
      </c>
      <c r="W77" s="72">
        <v>32</v>
      </c>
      <c r="X77" s="72" t="s">
        <v>116</v>
      </c>
      <c r="Y77" s="72">
        <v>259</v>
      </c>
      <c r="Z77" s="72">
        <v>210</v>
      </c>
      <c r="AA77" s="72">
        <v>42</v>
      </c>
      <c r="AB77" s="72">
        <v>90</v>
      </c>
      <c r="AC77" s="72">
        <v>120</v>
      </c>
      <c r="AD77" s="72">
        <v>80</v>
      </c>
      <c r="AE77" s="72">
        <v>13</v>
      </c>
      <c r="AF77" s="72">
        <v>1.6</v>
      </c>
      <c r="AG77" s="72" t="s">
        <v>113</v>
      </c>
      <c r="AH77" s="72">
        <v>31</v>
      </c>
      <c r="AI77" s="72">
        <v>120</v>
      </c>
      <c r="AJ77" s="72">
        <v>22.6</v>
      </c>
      <c r="AK77" s="72">
        <v>93</v>
      </c>
      <c r="AL77" s="72">
        <v>4.8</v>
      </c>
      <c r="AM77" s="72" t="s">
        <v>115</v>
      </c>
      <c r="AN77" s="72" t="s">
        <v>112</v>
      </c>
      <c r="AO77" s="72" t="s">
        <v>118</v>
      </c>
      <c r="AP77" s="72" t="s">
        <v>116</v>
      </c>
      <c r="AQ77" s="72">
        <v>1.1000000000000001</v>
      </c>
      <c r="AR77" s="72" t="s">
        <v>118</v>
      </c>
      <c r="AS77" s="72">
        <v>125</v>
      </c>
      <c r="AT77" s="72">
        <v>10.6</v>
      </c>
      <c r="AU77" s="72">
        <v>21.9</v>
      </c>
      <c r="AV77" s="72">
        <v>2.9</v>
      </c>
      <c r="AW77" s="72">
        <v>12.4</v>
      </c>
      <c r="AX77" s="72">
        <v>3.24</v>
      </c>
      <c r="AY77" s="72">
        <v>1.02</v>
      </c>
      <c r="AZ77" s="72">
        <v>3.65</v>
      </c>
      <c r="BA77" s="72">
        <v>0.64</v>
      </c>
      <c r="BB77" s="72">
        <v>3.92</v>
      </c>
      <c r="BC77" s="72">
        <v>0.78</v>
      </c>
      <c r="BD77" s="72">
        <v>2.2999999999999998</v>
      </c>
      <c r="BE77" s="72">
        <v>0.34499999999999997</v>
      </c>
      <c r="BF77" s="72">
        <v>2.25</v>
      </c>
      <c r="BG77" s="72">
        <v>0.35199999999999998</v>
      </c>
      <c r="BH77" s="72">
        <v>2.2000000000000002</v>
      </c>
      <c r="BI77" s="72">
        <v>0.23</v>
      </c>
      <c r="BJ77" s="72" t="s">
        <v>112</v>
      </c>
      <c r="BK77" s="72">
        <v>0.09</v>
      </c>
      <c r="BL77" s="72" t="s">
        <v>113</v>
      </c>
      <c r="BM77" s="72" t="s">
        <v>118</v>
      </c>
      <c r="BN77" s="72">
        <v>1.63</v>
      </c>
      <c r="BO77" s="72">
        <v>0.45</v>
      </c>
    </row>
    <row r="78" spans="1:71" ht="9.75" customHeight="1">
      <c r="A78" s="71" t="s">
        <v>236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>
        <v>47.43</v>
      </c>
      <c r="N78" s="72">
        <v>12.74</v>
      </c>
      <c r="O78" s="72">
        <v>3.19</v>
      </c>
      <c r="P78" s="72">
        <v>0.158</v>
      </c>
      <c r="Q78" s="72">
        <v>6.15</v>
      </c>
      <c r="R78" s="72">
        <v>9.41</v>
      </c>
      <c r="S78" s="72">
        <v>1.72</v>
      </c>
      <c r="T78" s="72">
        <v>0.94</v>
      </c>
      <c r="U78" s="72">
        <v>1.0609999999999999</v>
      </c>
      <c r="V78" s="72">
        <v>0.13</v>
      </c>
      <c r="W78" s="72">
        <v>32</v>
      </c>
      <c r="X78" s="72" t="s">
        <v>116</v>
      </c>
      <c r="Y78" s="72">
        <v>254</v>
      </c>
      <c r="Z78" s="72">
        <v>210</v>
      </c>
      <c r="AA78" s="72">
        <v>42</v>
      </c>
      <c r="AB78" s="72">
        <v>90</v>
      </c>
      <c r="AC78" s="72">
        <v>120</v>
      </c>
      <c r="AD78" s="72">
        <v>80</v>
      </c>
      <c r="AE78" s="72">
        <v>14</v>
      </c>
      <c r="AF78" s="72">
        <v>1.6</v>
      </c>
      <c r="AG78" s="72" t="s">
        <v>113</v>
      </c>
      <c r="AH78" s="72">
        <v>31</v>
      </c>
      <c r="AI78" s="72">
        <v>122</v>
      </c>
      <c r="AJ78" s="72">
        <v>22.9</v>
      </c>
      <c r="AK78" s="72">
        <v>92</v>
      </c>
      <c r="AL78" s="72">
        <v>4.3</v>
      </c>
      <c r="AM78" s="72" t="s">
        <v>115</v>
      </c>
      <c r="AN78" s="72" t="s">
        <v>112</v>
      </c>
      <c r="AO78" s="72" t="s">
        <v>118</v>
      </c>
      <c r="AP78" s="72" t="s">
        <v>116</v>
      </c>
      <c r="AQ78" s="72">
        <v>1.2</v>
      </c>
      <c r="AR78" s="72" t="s">
        <v>118</v>
      </c>
      <c r="AS78" s="72">
        <v>125</v>
      </c>
      <c r="AT78" s="72">
        <v>10.199999999999999</v>
      </c>
      <c r="AU78" s="72">
        <v>21.1</v>
      </c>
      <c r="AV78" s="72">
        <v>2.8</v>
      </c>
      <c r="AW78" s="72">
        <v>12.1</v>
      </c>
      <c r="AX78" s="72">
        <v>3.15</v>
      </c>
      <c r="AY78" s="72">
        <v>1.04</v>
      </c>
      <c r="AZ78" s="72">
        <v>3.69</v>
      </c>
      <c r="BA78" s="72">
        <v>0.62</v>
      </c>
      <c r="BB78" s="72">
        <v>3.84</v>
      </c>
      <c r="BC78" s="72">
        <v>0.77</v>
      </c>
      <c r="BD78" s="72">
        <v>2.25</v>
      </c>
      <c r="BE78" s="72">
        <v>0.33800000000000002</v>
      </c>
      <c r="BF78" s="72">
        <v>2.2400000000000002</v>
      </c>
      <c r="BG78" s="72">
        <v>0.36199999999999999</v>
      </c>
      <c r="BH78" s="72">
        <v>2.2000000000000002</v>
      </c>
      <c r="BI78" s="72">
        <v>0.22</v>
      </c>
      <c r="BJ78" s="72" t="s">
        <v>112</v>
      </c>
      <c r="BK78" s="72">
        <v>0.09</v>
      </c>
      <c r="BL78" s="72" t="s">
        <v>113</v>
      </c>
      <c r="BM78" s="72" t="s">
        <v>118</v>
      </c>
      <c r="BN78" s="72">
        <v>1.63</v>
      </c>
      <c r="BO78" s="72">
        <v>0.46</v>
      </c>
    </row>
    <row r="79" spans="1:71" ht="9.75" customHeight="1">
      <c r="A79" s="71" t="s">
        <v>237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72"/>
      <c r="BK79" s="72"/>
      <c r="BL79" s="72"/>
      <c r="BM79" s="72"/>
      <c r="BN79" s="72"/>
      <c r="BO79" s="72"/>
    </row>
    <row r="80" spans="1:71" ht="9.75" customHeight="1">
      <c r="A80" s="71" t="s">
        <v>238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72"/>
      <c r="BN80" s="72"/>
      <c r="BO80" s="72"/>
    </row>
    <row r="81" spans="1:67" ht="9.75" customHeight="1">
      <c r="A81" s="71" t="s">
        <v>239</v>
      </c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</row>
    <row r="82" spans="1:67" ht="9.75" customHeight="1">
      <c r="A82" s="71" t="s">
        <v>240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</row>
    <row r="83" spans="1:67" ht="9.75" customHeight="1">
      <c r="A83" s="71" t="s">
        <v>241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>
        <v>51.12</v>
      </c>
      <c r="N83" s="72">
        <v>14.52</v>
      </c>
      <c r="O83" s="72">
        <v>3.51</v>
      </c>
      <c r="P83" s="72">
        <v>0.23799999999999999</v>
      </c>
      <c r="Q83" s="72">
        <v>3.1</v>
      </c>
      <c r="R83" s="72">
        <v>8.57</v>
      </c>
      <c r="S83" s="72">
        <v>3.03</v>
      </c>
      <c r="T83" s="72">
        <v>1.37</v>
      </c>
      <c r="U83" s="72">
        <v>2.3820000000000001</v>
      </c>
      <c r="V83" s="72">
        <v>0.28999999999999998</v>
      </c>
      <c r="W83" s="72">
        <v>33</v>
      </c>
      <c r="X83" s="72">
        <v>1</v>
      </c>
      <c r="Y83" s="72">
        <v>353</v>
      </c>
      <c r="Z83" s="72" t="s">
        <v>117</v>
      </c>
      <c r="AA83" s="72">
        <v>40</v>
      </c>
      <c r="AB83" s="72">
        <v>20</v>
      </c>
      <c r="AC83" s="72">
        <v>270</v>
      </c>
      <c r="AD83" s="72">
        <v>130</v>
      </c>
      <c r="AE83" s="72">
        <v>28</v>
      </c>
      <c r="AF83" s="72">
        <v>2</v>
      </c>
      <c r="AG83" s="72" t="s">
        <v>113</v>
      </c>
      <c r="AH83" s="72">
        <v>31</v>
      </c>
      <c r="AI83" s="72">
        <v>312</v>
      </c>
      <c r="AJ83" s="72">
        <v>47.2</v>
      </c>
      <c r="AK83" s="72">
        <v>203</v>
      </c>
      <c r="AL83" s="72">
        <v>9</v>
      </c>
      <c r="AM83" s="72" t="s">
        <v>115</v>
      </c>
      <c r="AN83" s="72">
        <v>0.7</v>
      </c>
      <c r="AO83" s="72" t="s">
        <v>118</v>
      </c>
      <c r="AP83" s="72">
        <v>2</v>
      </c>
      <c r="AQ83" s="72">
        <v>1.2</v>
      </c>
      <c r="AR83" s="72">
        <v>1.1000000000000001</v>
      </c>
      <c r="AS83" s="72">
        <v>261</v>
      </c>
      <c r="AT83" s="72">
        <v>15.7</v>
      </c>
      <c r="AU83" s="72">
        <v>37</v>
      </c>
      <c r="AV83" s="72">
        <v>4.99</v>
      </c>
      <c r="AW83" s="72">
        <v>23</v>
      </c>
      <c r="AX83" s="72">
        <v>6.33</v>
      </c>
      <c r="AY83" s="72">
        <v>1.97</v>
      </c>
      <c r="AZ83" s="72">
        <v>7.78</v>
      </c>
      <c r="BA83" s="72">
        <v>1.33</v>
      </c>
      <c r="BB83" s="72">
        <v>7.91</v>
      </c>
      <c r="BC83" s="72">
        <v>1.54</v>
      </c>
      <c r="BD83" s="72">
        <v>4.51</v>
      </c>
      <c r="BE83" s="72">
        <v>0.66900000000000004</v>
      </c>
      <c r="BF83" s="72">
        <v>4.53</v>
      </c>
      <c r="BG83" s="72">
        <v>0.71</v>
      </c>
      <c r="BH83" s="72">
        <v>4.5999999999999996</v>
      </c>
      <c r="BI83" s="72">
        <v>0.48</v>
      </c>
      <c r="BJ83" s="72" t="s">
        <v>112</v>
      </c>
      <c r="BK83" s="72">
        <v>0.1</v>
      </c>
      <c r="BL83" s="72" t="s">
        <v>113</v>
      </c>
      <c r="BM83" s="72" t="s">
        <v>118</v>
      </c>
      <c r="BN83" s="72">
        <v>2.0299999999999998</v>
      </c>
      <c r="BO83" s="72">
        <v>0.65</v>
      </c>
    </row>
    <row r="84" spans="1:67" ht="9.75" customHeight="1">
      <c r="A84" s="71" t="s">
        <v>242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>
        <v>51.03</v>
      </c>
      <c r="N84" s="72">
        <v>14.25</v>
      </c>
      <c r="O84" s="72">
        <v>3.51</v>
      </c>
      <c r="P84" s="72">
        <v>0.23699999999999999</v>
      </c>
      <c r="Q84" s="72">
        <v>3.07</v>
      </c>
      <c r="R84" s="72">
        <v>8.5500000000000007</v>
      </c>
      <c r="S84" s="72">
        <v>3.02</v>
      </c>
      <c r="T84" s="72">
        <v>1.37</v>
      </c>
      <c r="U84" s="72">
        <v>2.371</v>
      </c>
      <c r="V84" s="72">
        <v>0.28999999999999998</v>
      </c>
      <c r="W84" s="72">
        <v>33</v>
      </c>
      <c r="X84" s="72">
        <v>1</v>
      </c>
      <c r="Y84" s="72">
        <v>355</v>
      </c>
      <c r="Z84" s="72" t="s">
        <v>117</v>
      </c>
      <c r="AA84" s="72">
        <v>39</v>
      </c>
      <c r="AB84" s="72">
        <v>20</v>
      </c>
      <c r="AC84" s="72">
        <v>260</v>
      </c>
      <c r="AD84" s="72">
        <v>130</v>
      </c>
      <c r="AE84" s="72">
        <v>27</v>
      </c>
      <c r="AF84" s="72">
        <v>2</v>
      </c>
      <c r="AG84" s="72" t="s">
        <v>113</v>
      </c>
      <c r="AH84" s="72">
        <v>30</v>
      </c>
      <c r="AI84" s="72">
        <v>308</v>
      </c>
      <c r="AJ84" s="72">
        <v>46.9</v>
      </c>
      <c r="AK84" s="72">
        <v>199</v>
      </c>
      <c r="AL84" s="72">
        <v>9.1999999999999993</v>
      </c>
      <c r="AM84" s="72" t="s">
        <v>115</v>
      </c>
      <c r="AN84" s="72">
        <v>0.7</v>
      </c>
      <c r="AO84" s="72" t="s">
        <v>118</v>
      </c>
      <c r="AP84" s="72">
        <v>2</v>
      </c>
      <c r="AQ84" s="72">
        <v>1.2</v>
      </c>
      <c r="AR84" s="72">
        <v>1</v>
      </c>
      <c r="AS84" s="72">
        <v>261</v>
      </c>
      <c r="AT84" s="72">
        <v>15.4</v>
      </c>
      <c r="AU84" s="72">
        <v>36.1</v>
      </c>
      <c r="AV84" s="72">
        <v>4.92</v>
      </c>
      <c r="AW84" s="72">
        <v>22.7</v>
      </c>
      <c r="AX84" s="72">
        <v>6.38</v>
      </c>
      <c r="AY84" s="72">
        <v>1.95</v>
      </c>
      <c r="AZ84" s="72">
        <v>7.71</v>
      </c>
      <c r="BA84" s="72">
        <v>1.36</v>
      </c>
      <c r="BB84" s="72">
        <v>7.89</v>
      </c>
      <c r="BC84" s="72">
        <v>1.52</v>
      </c>
      <c r="BD84" s="72">
        <v>4.4000000000000004</v>
      </c>
      <c r="BE84" s="72">
        <v>0.65900000000000003</v>
      </c>
      <c r="BF84" s="72">
        <v>4.46</v>
      </c>
      <c r="BG84" s="72">
        <v>0.70499999999999996</v>
      </c>
      <c r="BH84" s="72">
        <v>4.5999999999999996</v>
      </c>
      <c r="BI84" s="72">
        <v>0.48</v>
      </c>
      <c r="BJ84" s="72" t="s">
        <v>112</v>
      </c>
      <c r="BK84" s="72">
        <v>0.1</v>
      </c>
      <c r="BL84" s="72" t="s">
        <v>113</v>
      </c>
      <c r="BM84" s="72" t="s">
        <v>118</v>
      </c>
      <c r="BN84" s="72">
        <v>2.0299999999999998</v>
      </c>
      <c r="BO84" s="72">
        <v>0.65</v>
      </c>
    </row>
  </sheetData>
  <pageMargins left="0.5" right="0.5" top="0.5" bottom="0.5" header="0.5" footer="0.5"/>
  <pageSetup orientation="landscape"/>
  <headerFooter>
    <oddHeader>&amp;LReport: A08-8524&amp;C&amp;"Arial,Bold"Final Report&amp;_x000D_
Activation Laboratories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Citation</vt:lpstr>
      <vt:lpstr>All data processed</vt:lpstr>
      <vt:lpstr>Standards and repeats</vt:lpstr>
      <vt:lpstr>'Standards and repeats'!Print_Titles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Jamie Farquharson</cp:lastModifiedBy>
  <dcterms:created xsi:type="dcterms:W3CDTF">2022-07-05T15:06:36Z</dcterms:created>
  <dcterms:modified xsi:type="dcterms:W3CDTF">2023-06-14T09:26:56Z</dcterms:modified>
</cp:coreProperties>
</file>