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3/Issue_1/Black/Supplementary/"/>
    </mc:Choice>
  </mc:AlternateContent>
  <xr:revisionPtr revIDLastSave="0" documentId="13_ncr:1_{2692AEFC-314A-544F-B3A4-682DF71154F6}" xr6:coauthVersionLast="36" xr6:coauthVersionMax="47" xr10:uidLastSave="{00000000-0000-0000-0000-000000000000}"/>
  <bookViews>
    <workbookView xWindow="3000" yWindow="1360" windowWidth="30240" windowHeight="17180" xr2:uid="{F444109D-1D35-7D4F-90AA-359E12B573BD}"/>
  </bookViews>
  <sheets>
    <sheet name="Citation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1" l="1"/>
  <c r="Q19" i="1" l="1"/>
  <c r="Q18" i="1"/>
  <c r="Q17" i="1"/>
  <c r="Q11" i="1"/>
  <c r="Q12" i="1"/>
  <c r="Q13" i="1"/>
  <c r="Q14" i="1"/>
  <c r="Q15" i="1"/>
  <c r="Q10" i="1"/>
  <c r="S16" i="1"/>
  <c r="O19" i="1"/>
  <c r="O18" i="1"/>
  <c r="N18" i="1"/>
  <c r="S18" i="1" s="1"/>
  <c r="O17" i="1"/>
  <c r="O16" i="1"/>
  <c r="O15" i="1"/>
  <c r="O14" i="1"/>
  <c r="O13" i="1"/>
  <c r="O12" i="1"/>
  <c r="O11" i="1"/>
  <c r="O10" i="1"/>
  <c r="N14" i="1" l="1"/>
  <c r="S14" i="1" l="1"/>
  <c r="R14" i="1"/>
  <c r="P14" i="1"/>
  <c r="R18" i="1"/>
  <c r="P18" i="1"/>
  <c r="N19" i="1"/>
  <c r="N16" i="1"/>
  <c r="N17" i="1"/>
  <c r="N15" i="1"/>
  <c r="N13" i="1"/>
  <c r="N12" i="1"/>
  <c r="N11" i="1"/>
  <c r="N10" i="1"/>
  <c r="L12" i="1"/>
  <c r="K12" i="1"/>
  <c r="S15" i="1" l="1"/>
  <c r="S17" i="1"/>
  <c r="S19" i="1"/>
  <c r="S10" i="1"/>
  <c r="S11" i="1"/>
  <c r="S12" i="1"/>
  <c r="S13" i="1"/>
  <c r="P13" i="1"/>
  <c r="R15" i="1"/>
  <c r="R17" i="1"/>
  <c r="R16" i="1"/>
  <c r="P19" i="1"/>
  <c r="R10" i="1"/>
  <c r="P11" i="1"/>
  <c r="R12" i="1"/>
  <c r="P12" i="1"/>
  <c r="P10" i="1"/>
  <c r="R19" i="1"/>
  <c r="R11" i="1"/>
  <c r="P15" i="1"/>
  <c r="P16" i="1"/>
  <c r="R13" i="1"/>
  <c r="P17" i="1"/>
</calcChain>
</file>

<file path=xl/sharedStrings.xml><?xml version="1.0" encoding="utf-8"?>
<sst xmlns="http://schemas.openxmlformats.org/spreadsheetml/2006/main" count="116" uniqueCount="69">
  <si>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</si>
  <si>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</si>
  <si>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</si>
  <si>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</si>
  <si>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</si>
  <si>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</si>
  <si>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</si>
  <si>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</si>
  <si>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</si>
  <si>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</si>
  <si>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</si>
  <si>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LIP</t>
  </si>
  <si>
    <t>magma</t>
  </si>
  <si>
    <t>type</t>
  </si>
  <si>
    <t>Gas</t>
  </si>
  <si>
    <r>
      <t>CO</t>
    </r>
    <r>
      <rPr>
        <b/>
        <vertAlign val="subscript"/>
        <sz val="6"/>
        <color rgb="FF000000"/>
        <rFont val="Times New Roman"/>
        <family val="1"/>
      </rPr>
      <t>2</t>
    </r>
    <r>
      <rPr>
        <b/>
        <sz val="6"/>
        <color rgb="FF000000"/>
        <rFont val="Times New Roman"/>
        <family val="1"/>
      </rPr>
      <t>/S</t>
    </r>
  </si>
  <si>
    <t>from Sr/Sm</t>
  </si>
  <si>
    <t>median</t>
  </si>
  <si>
    <t>from Sr/Nd</t>
  </si>
  <si>
    <t>FeO*,</t>
  </si>
  <si>
    <t>mean</t>
  </si>
  <si>
    <t>FeO*</t>
  </si>
  <si>
    <t>1 SD</t>
  </si>
  <si>
    <t>Parental S</t>
  </si>
  <si>
    <t>(Blake et al 2010)</t>
  </si>
  <si>
    <t>Peak</t>
  </si>
  <si>
    <t>S in MI</t>
  </si>
  <si>
    <r>
      <t>(</t>
    </r>
    <r>
      <rPr>
        <i/>
        <sz val="6"/>
        <color rgb="FF000000"/>
        <rFont val="Times New Roman"/>
        <family val="1"/>
      </rPr>
      <t>range of the 3 most S-rich  Melt Inclusions)</t>
    </r>
  </si>
  <si>
    <t>Parental</t>
  </si>
  <si>
    <r>
      <t>CO</t>
    </r>
    <r>
      <rPr>
        <b/>
        <vertAlign val="subscript"/>
        <sz val="6"/>
        <color theme="1"/>
        <rFont val="Times New Roman"/>
        <family val="1"/>
      </rPr>
      <t>2</t>
    </r>
  </si>
  <si>
    <t>from</t>
  </si>
  <si>
    <t>Sr/Sm</t>
  </si>
  <si>
    <t>Mean S from I</t>
  </si>
  <si>
    <r>
      <t xml:space="preserve">Parental </t>
    </r>
    <r>
      <rPr>
        <b/>
        <sz val="6"/>
        <color theme="1"/>
        <rFont val="Times New Roman"/>
        <family val="1"/>
      </rPr>
      <t>CO</t>
    </r>
    <r>
      <rPr>
        <b/>
        <vertAlign val="subscript"/>
        <sz val="6"/>
        <color theme="1"/>
        <rFont val="Times New Roman"/>
        <family val="1"/>
      </rPr>
      <t>2</t>
    </r>
  </si>
  <si>
    <t>(wt/wt)</t>
  </si>
  <si>
    <t>(ppm)</t>
  </si>
  <si>
    <t>CAMP</t>
  </si>
  <si>
    <t>Tho</t>
  </si>
  <si>
    <t>1385-1904</t>
  </si>
  <si>
    <t>NAIP</t>
  </si>
  <si>
    <t>974-1363</t>
  </si>
  <si>
    <t>CRB</t>
  </si>
  <si>
    <t>2100-2854</t>
  </si>
  <si>
    <t>PE</t>
  </si>
  <si>
    <t>619-1104</t>
  </si>
  <si>
    <t>ST</t>
  </si>
  <si>
    <t>Alk</t>
  </si>
  <si>
    <t>437-600</t>
  </si>
  <si>
    <t>DT</t>
  </si>
  <si>
    <t>1290-1410</t>
  </si>
  <si>
    <t>Peak S</t>
  </si>
  <si>
    <t>avg I</t>
  </si>
  <si>
    <t>4622-5488, 1802-2131 excl. meimechites</t>
  </si>
  <si>
    <t>alk</t>
  </si>
  <si>
    <t>median (mean)</t>
  </si>
  <si>
    <t>1 standard deviation of mean, without outliers</t>
  </si>
  <si>
    <t>mean, without outliers</t>
  </si>
  <si>
    <t>Range in S from I</t>
  </si>
  <si>
    <t>divided by 2</t>
  </si>
  <si>
    <t>1-sigma propagated uncertainty</t>
  </si>
  <si>
    <t>Sr/Nd</t>
  </si>
  <si>
    <t>( C )</t>
  </si>
  <si>
    <t>( E )</t>
  </si>
  <si>
    <t>L</t>
  </si>
  <si>
    <t>M</t>
  </si>
  <si>
    <t>N</t>
  </si>
  <si>
    <t>O</t>
  </si>
  <si>
    <t>P</t>
  </si>
  <si>
    <r>
      <rPr>
        <b/>
        <sz val="12"/>
        <color theme="1"/>
        <rFont val="Times New Roman"/>
        <family val="1"/>
      </rPr>
      <t xml:space="preserve">Table S4. </t>
    </r>
    <r>
      <rPr>
        <sz val="12"/>
        <color theme="1"/>
        <rFont val="Times New Roman"/>
        <family val="1"/>
      </rPr>
      <t>This table provides details of calculations shown in Table 1 in the main text.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</si>
</sst>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2"/>
      <color theme="1"/>
      <name val="Calibri"/>
      <family val="2"/>
      <scheme val="minor"/>
    </font>
    <font>
      <i/>
      <sz val="6"/>
      <color rgb="FF000000"/>
      <name val="Times New Roman"/>
      <family val="1"/>
    </font>
    <font>
      <b/>
      <sz val="6"/>
      <color rgb="FF000000"/>
      <name val="Times New Roman"/>
      <family val="1"/>
    </font>
    <font>
      <b/>
      <vertAlign val="subscript"/>
      <sz val="6"/>
      <color rgb="FF000000"/>
      <name val="Times New Roman"/>
      <family val="1"/>
    </font>
    <font>
      <b/>
      <sz val="6"/>
      <color theme="1"/>
      <name val="Times New Roman"/>
      <family val="1"/>
    </font>
    <font>
      <b/>
      <vertAlign val="subscript"/>
      <sz val="6"/>
      <color theme="1"/>
      <name val="Times New Roman"/>
      <family val="1"/>
    </font>
    <font>
      <i/>
      <sz val="6"/>
      <color theme="1"/>
      <name val="Times New Roman"/>
      <family val="1"/>
    </font>
    <font>
      <sz val="6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558800</xdr:colOff>
      <xdr:row>10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5F4D641-036A-0746-B2DD-57B123122A7A}"/>
            </a:ext>
          </a:extLst>
        </xdr:cNvPr>
        <xdr:cNvSpPr txBox="1"/>
      </xdr:nvSpPr>
      <xdr:spPr>
        <a:xfrm>
          <a:off x="825500" y="406400"/>
          <a:ext cx="6337300" cy="1739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Roboto" panose="02000000000000000000" pitchFamily="2" charset="0"/>
              <a:ea typeface="Roboto" panose="02000000000000000000" pitchFamily="2" charset="0"/>
            </a:rPr>
            <a:t>This Supplementary Material accompanies the article</a:t>
          </a:r>
        </a:p>
        <a:p>
          <a:endParaRPr lang="en-US" sz="1100"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100">
              <a:latin typeface="Roboto" panose="02000000000000000000" pitchFamily="2" charset="0"/>
              <a:ea typeface="Roboto" panose="02000000000000000000" pitchFamily="2" charset="0"/>
            </a:rPr>
            <a:t>“Carbon release from Large Igneous Province magmas estimated from trace element-gas correlations” by B. A. Black and A. Aiuppa. The original article should be cited if this material is used:</a:t>
          </a:r>
        </a:p>
        <a:p>
          <a:endParaRPr lang="en-US" sz="1100"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100" b="1">
              <a:latin typeface="Roboto" panose="02000000000000000000" pitchFamily="2" charset="0"/>
              <a:ea typeface="Roboto" panose="02000000000000000000" pitchFamily="2" charset="0"/>
            </a:rPr>
            <a:t>Black, B. A. and Aiuppa, A. (2023) “Carbon release from Large Igneous Province magmas estimated from trace element-gas correlations”, Volcanica, 6(1), pp. 129–145. doi: 10.30909/vol.06.01.129145.</a:t>
          </a:r>
        </a:p>
        <a:p>
          <a:endParaRPr lang="en-US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4CAFC-16B5-2848-A2F2-962D7A9E2D19}">
  <dimension ref="A1"/>
  <sheetViews>
    <sheetView tabSelected="1" workbookViewId="0">
      <selection activeCell="C18" sqref="C18"/>
    </sheetView>
  </sheetViews>
  <sheetFormatPr baseColWidth="10" defaultRowHeight="16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0C292-3CCF-484F-BFB3-6ED714B3F018}">
  <dimension ref="A1:S21"/>
  <sheetViews>
    <sheetView workbookViewId="0">
      <selection activeCell="A22" sqref="A22"/>
    </sheetView>
  </sheetViews>
  <sheetFormatPr baseColWidth="10" defaultRowHeight="16"/>
  <sheetData>
    <row r="1" spans="1:19" ht="17" thickBot="1">
      <c r="A1" s="1" t="s">
        <v>0</v>
      </c>
      <c r="B1" s="1" t="s">
        <v>1</v>
      </c>
      <c r="C1" s="2" t="s">
        <v>2</v>
      </c>
      <c r="D1" s="2" t="s">
        <v>61</v>
      </c>
      <c r="E1" s="2" t="s">
        <v>3</v>
      </c>
      <c r="F1" s="2" t="s">
        <v>4</v>
      </c>
      <c r="G1" s="2" t="s">
        <v>62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1" t="s">
        <v>10</v>
      </c>
      <c r="N1" s="1" t="s">
        <v>63</v>
      </c>
      <c r="O1" s="1"/>
      <c r="P1" s="2" t="s">
        <v>64</v>
      </c>
      <c r="Q1" s="2" t="s">
        <v>65</v>
      </c>
      <c r="R1" s="2" t="s">
        <v>66</v>
      </c>
      <c r="S1" s="9" t="s">
        <v>67</v>
      </c>
    </row>
    <row r="2" spans="1:19">
      <c r="A2" s="23" t="s">
        <v>11</v>
      </c>
      <c r="B2" s="4" t="s">
        <v>12</v>
      </c>
      <c r="C2" s="8" t="s">
        <v>14</v>
      </c>
      <c r="D2" s="8" t="s">
        <v>14</v>
      </c>
      <c r="E2" s="8" t="s">
        <v>14</v>
      </c>
      <c r="F2" s="8" t="s">
        <v>14</v>
      </c>
      <c r="G2" s="8" t="s">
        <v>14</v>
      </c>
      <c r="H2" s="8" t="s">
        <v>14</v>
      </c>
      <c r="I2" s="8" t="s">
        <v>19</v>
      </c>
      <c r="J2" s="8" t="s">
        <v>21</v>
      </c>
      <c r="K2" s="8" t="s">
        <v>23</v>
      </c>
      <c r="L2" s="8" t="s">
        <v>23</v>
      </c>
      <c r="M2" s="3" t="s">
        <v>25</v>
      </c>
      <c r="N2" s="3" t="s">
        <v>50</v>
      </c>
      <c r="O2" s="3" t="s">
        <v>57</v>
      </c>
      <c r="P2" s="8" t="s">
        <v>28</v>
      </c>
      <c r="Q2" s="8" t="s">
        <v>28</v>
      </c>
      <c r="R2" s="8" t="s">
        <v>33</v>
      </c>
      <c r="S2" s="20" t="s">
        <v>28</v>
      </c>
    </row>
    <row r="3" spans="1:19">
      <c r="A3" s="24"/>
      <c r="B3" s="4" t="s">
        <v>13</v>
      </c>
      <c r="C3" s="8" t="s">
        <v>15</v>
      </c>
      <c r="D3" s="8" t="s">
        <v>15</v>
      </c>
      <c r="E3" s="8" t="s">
        <v>15</v>
      </c>
      <c r="F3" s="8" t="s">
        <v>15</v>
      </c>
      <c r="G3" s="8" t="s">
        <v>15</v>
      </c>
      <c r="H3" s="8" t="s">
        <v>15</v>
      </c>
      <c r="I3" s="8"/>
      <c r="J3" s="8"/>
      <c r="K3" s="8"/>
      <c r="L3" s="8"/>
      <c r="M3" s="3" t="s">
        <v>26</v>
      </c>
      <c r="N3" s="3" t="s">
        <v>51</v>
      </c>
      <c r="O3" s="3" t="s">
        <v>58</v>
      </c>
      <c r="P3" s="13" t="s">
        <v>29</v>
      </c>
      <c r="Q3" s="13" t="s">
        <v>29</v>
      </c>
      <c r="R3" s="13"/>
      <c r="S3" s="13" t="s">
        <v>29</v>
      </c>
    </row>
    <row r="4" spans="1:19">
      <c r="A4" s="24"/>
      <c r="B4" s="5"/>
      <c r="C4" s="8"/>
      <c r="D4" s="8"/>
      <c r="E4" s="8"/>
      <c r="F4" s="8"/>
      <c r="G4" s="8"/>
      <c r="H4" s="8"/>
      <c r="I4" s="8"/>
      <c r="J4" s="8"/>
      <c r="K4" s="8" t="s">
        <v>24</v>
      </c>
      <c r="L4" s="8" t="s">
        <v>24</v>
      </c>
      <c r="M4" s="3"/>
      <c r="N4" s="3"/>
      <c r="O4" s="3"/>
      <c r="P4" s="13"/>
      <c r="Q4" s="13"/>
      <c r="R4" s="14" t="s">
        <v>18</v>
      </c>
      <c r="S4" s="13"/>
    </row>
    <row r="5" spans="1:19">
      <c r="A5" s="24"/>
      <c r="B5" s="5"/>
      <c r="C5" s="9" t="s">
        <v>16</v>
      </c>
      <c r="D5" s="9" t="s">
        <v>16</v>
      </c>
      <c r="E5" s="9" t="s">
        <v>16</v>
      </c>
      <c r="F5" s="9" t="s">
        <v>18</v>
      </c>
      <c r="G5" s="9" t="s">
        <v>18</v>
      </c>
      <c r="H5" s="9" t="s">
        <v>18</v>
      </c>
      <c r="I5" s="8"/>
      <c r="J5" s="8"/>
      <c r="K5" s="8"/>
      <c r="L5" s="8"/>
      <c r="M5" s="3"/>
      <c r="N5" s="3"/>
      <c r="O5" s="3"/>
      <c r="P5" s="14" t="s">
        <v>30</v>
      </c>
      <c r="Q5" s="14" t="s">
        <v>30</v>
      </c>
      <c r="R5" s="14"/>
      <c r="S5" s="14" t="s">
        <v>30</v>
      </c>
    </row>
    <row r="6" spans="1:19">
      <c r="A6" s="24"/>
      <c r="B6" s="5"/>
      <c r="C6" s="9"/>
      <c r="D6" s="9"/>
      <c r="E6" s="9"/>
      <c r="F6" s="9"/>
      <c r="G6" s="9"/>
      <c r="H6" s="9"/>
      <c r="I6" s="7"/>
      <c r="J6" s="7"/>
      <c r="K6" s="8"/>
      <c r="L6" s="8"/>
      <c r="M6" s="3"/>
      <c r="N6" s="3"/>
      <c r="O6" s="3"/>
      <c r="P6" s="14" t="s">
        <v>31</v>
      </c>
      <c r="Q6" s="14" t="s">
        <v>31</v>
      </c>
      <c r="R6" s="9" t="s">
        <v>32</v>
      </c>
      <c r="S6" s="14" t="s">
        <v>60</v>
      </c>
    </row>
    <row r="7" spans="1:19" ht="22">
      <c r="A7" s="24"/>
      <c r="B7" s="5"/>
      <c r="C7" s="9" t="s">
        <v>54</v>
      </c>
      <c r="D7" s="9" t="s">
        <v>56</v>
      </c>
      <c r="E7" s="9" t="s">
        <v>55</v>
      </c>
      <c r="F7" s="9" t="s">
        <v>17</v>
      </c>
      <c r="G7" s="9" t="s">
        <v>56</v>
      </c>
      <c r="H7" s="9" t="s">
        <v>55</v>
      </c>
      <c r="I7" s="9" t="s">
        <v>20</v>
      </c>
      <c r="J7" s="9" t="s">
        <v>22</v>
      </c>
      <c r="K7" s="8"/>
      <c r="L7" s="8"/>
      <c r="M7" s="3" t="s">
        <v>27</v>
      </c>
      <c r="N7" s="3"/>
      <c r="O7" s="3"/>
      <c r="P7" s="14"/>
      <c r="Q7" s="14"/>
      <c r="R7" s="10"/>
      <c r="S7" s="14"/>
    </row>
    <row r="8" spans="1:19" ht="23" thickBot="1">
      <c r="A8" s="25"/>
      <c r="B8" s="6"/>
      <c r="C8" s="11"/>
      <c r="D8" s="11"/>
      <c r="E8" s="11"/>
      <c r="F8" s="11"/>
      <c r="G8" s="11"/>
      <c r="H8" s="11"/>
      <c r="I8" s="11"/>
      <c r="J8" s="11"/>
      <c r="K8" s="12" t="s">
        <v>20</v>
      </c>
      <c r="L8" s="12" t="s">
        <v>22</v>
      </c>
      <c r="M8" s="6"/>
      <c r="N8" s="6"/>
      <c r="O8" s="6"/>
      <c r="P8" s="12" t="s">
        <v>32</v>
      </c>
      <c r="Q8" s="12" t="s">
        <v>59</v>
      </c>
      <c r="R8" s="11"/>
      <c r="S8" s="12" t="s">
        <v>59</v>
      </c>
    </row>
    <row r="9" spans="1:19" ht="17" thickBot="1">
      <c r="A9" s="15"/>
      <c r="B9" s="15"/>
      <c r="C9" s="15" t="s">
        <v>34</v>
      </c>
      <c r="D9" s="15"/>
      <c r="E9" s="15"/>
      <c r="F9" s="15" t="s">
        <v>34</v>
      </c>
      <c r="G9" s="15"/>
      <c r="H9" s="15"/>
      <c r="I9" s="15" t="s">
        <v>35</v>
      </c>
      <c r="J9" s="15" t="s">
        <v>35</v>
      </c>
      <c r="K9" s="15" t="s">
        <v>35</v>
      </c>
      <c r="L9" s="15" t="s">
        <v>35</v>
      </c>
      <c r="M9" s="15" t="s">
        <v>35</v>
      </c>
      <c r="N9" s="15"/>
      <c r="O9" s="15"/>
      <c r="P9" s="15" t="s">
        <v>35</v>
      </c>
      <c r="Q9" s="15" t="s">
        <v>35</v>
      </c>
      <c r="R9" s="15" t="s">
        <v>35</v>
      </c>
      <c r="S9" s="15" t="s">
        <v>35</v>
      </c>
    </row>
    <row r="10" spans="1:19">
      <c r="A10" s="16" t="s">
        <v>36</v>
      </c>
      <c r="B10" s="4" t="s">
        <v>37</v>
      </c>
      <c r="C10" s="16">
        <v>1.9</v>
      </c>
      <c r="D10" s="16">
        <v>1.9</v>
      </c>
      <c r="E10" s="16">
        <v>0.56999999999999995</v>
      </c>
      <c r="F10" s="16">
        <v>2.2999999999999998</v>
      </c>
      <c r="G10" s="16">
        <v>2.2999999999999998</v>
      </c>
      <c r="H10" s="16">
        <v>1.6</v>
      </c>
      <c r="I10" s="16">
        <v>10.3</v>
      </c>
      <c r="J10" s="16">
        <v>1.1000000000000001</v>
      </c>
      <c r="K10" s="16">
        <v>1222</v>
      </c>
      <c r="L10" s="16">
        <v>156</v>
      </c>
      <c r="M10" s="16" t="s">
        <v>38</v>
      </c>
      <c r="N10" s="16">
        <f>AVERAGE(1385,1904)</f>
        <v>1644.5</v>
      </c>
      <c r="O10" s="16">
        <f>(1904-1385)/2</f>
        <v>259.5</v>
      </c>
      <c r="P10" s="16">
        <f>C10*N10</f>
        <v>3124.5499999999997</v>
      </c>
      <c r="Q10" s="16">
        <f>E10*N10*1.2</f>
        <v>1124.8379999999997</v>
      </c>
      <c r="R10" s="16">
        <f>F10*N10</f>
        <v>3782.35</v>
      </c>
      <c r="S10" s="16">
        <f>H10*N10*1.2</f>
        <v>3157.44</v>
      </c>
    </row>
    <row r="11" spans="1:19">
      <c r="A11" s="16" t="s">
        <v>39</v>
      </c>
      <c r="B11" s="4" t="s">
        <v>37</v>
      </c>
      <c r="C11" s="16">
        <v>1.5</v>
      </c>
      <c r="D11" s="16">
        <v>1.5</v>
      </c>
      <c r="E11" s="16">
        <v>0.5</v>
      </c>
      <c r="F11" s="16">
        <v>1.8</v>
      </c>
      <c r="G11" s="16">
        <v>1.9</v>
      </c>
      <c r="H11" s="16">
        <v>1.5</v>
      </c>
      <c r="I11" s="16">
        <v>10.6</v>
      </c>
      <c r="J11" s="16">
        <v>0.9</v>
      </c>
      <c r="K11" s="16">
        <v>1265</v>
      </c>
      <c r="L11" s="16">
        <v>128</v>
      </c>
      <c r="M11" s="16" t="s">
        <v>40</v>
      </c>
      <c r="N11" s="16">
        <f>AVERAGE(974,1363)</f>
        <v>1168.5</v>
      </c>
      <c r="O11" s="16">
        <f>(1363-974)/2</f>
        <v>194.5</v>
      </c>
      <c r="P11" s="16">
        <f t="shared" ref="P11:P13" si="0">C11*N11</f>
        <v>1752.75</v>
      </c>
      <c r="Q11" s="16">
        <f t="shared" ref="Q11:Q19" si="1">E11*N11*1.2</f>
        <v>701.1</v>
      </c>
      <c r="R11" s="16">
        <f t="shared" ref="R11:R13" si="2">F11*N11</f>
        <v>2103.3000000000002</v>
      </c>
      <c r="S11" s="16">
        <f t="shared" ref="S11:S19" si="3">H11*N11*1.2</f>
        <v>2103.2999999999997</v>
      </c>
    </row>
    <row r="12" spans="1:19">
      <c r="A12" s="16" t="s">
        <v>41</v>
      </c>
      <c r="B12" s="4" t="s">
        <v>37</v>
      </c>
      <c r="C12" s="16">
        <v>1.8</v>
      </c>
      <c r="D12" s="16">
        <v>1.9</v>
      </c>
      <c r="E12" s="16">
        <v>0.7</v>
      </c>
      <c r="F12" s="16">
        <v>2.1</v>
      </c>
      <c r="G12" s="16">
        <v>2.1</v>
      </c>
      <c r="H12" s="16">
        <v>1.5</v>
      </c>
      <c r="I12" s="16">
        <v>12.2</v>
      </c>
      <c r="J12" s="16">
        <v>1</v>
      </c>
      <c r="K12" s="16">
        <f xml:space="preserve"> (0.01418 *I12 - 0.02381)*10000</f>
        <v>1491.86</v>
      </c>
      <c r="L12" s="16">
        <f>1492*1/12.2</f>
        <v>122.29508196721312</v>
      </c>
      <c r="M12" s="16" t="s">
        <v>42</v>
      </c>
      <c r="N12" s="16">
        <f>AVERAGE(2100,2854)</f>
        <v>2477</v>
      </c>
      <c r="O12" s="16">
        <f>(2854-2100)/2</f>
        <v>377</v>
      </c>
      <c r="P12" s="16">
        <f t="shared" si="0"/>
        <v>4458.6000000000004</v>
      </c>
      <c r="Q12" s="16">
        <f t="shared" si="1"/>
        <v>2080.6799999999998</v>
      </c>
      <c r="R12" s="16">
        <f t="shared" si="2"/>
        <v>5201.7</v>
      </c>
      <c r="S12" s="16">
        <f t="shared" si="3"/>
        <v>4458.5999999999995</v>
      </c>
    </row>
    <row r="13" spans="1:19">
      <c r="A13" s="16" t="s">
        <v>43</v>
      </c>
      <c r="B13" s="4" t="s">
        <v>37</v>
      </c>
      <c r="C13" s="16">
        <v>1.8</v>
      </c>
      <c r="D13" s="18">
        <v>2</v>
      </c>
      <c r="E13" s="18">
        <v>1</v>
      </c>
      <c r="F13" s="16">
        <v>1.3</v>
      </c>
      <c r="G13" s="16">
        <v>1.5</v>
      </c>
      <c r="H13" s="16">
        <v>1.4</v>
      </c>
      <c r="I13" s="16">
        <v>11.2</v>
      </c>
      <c r="J13" s="16">
        <v>2.5</v>
      </c>
      <c r="K13" s="16">
        <v>1350</v>
      </c>
      <c r="L13" s="16">
        <v>355</v>
      </c>
      <c r="M13" s="16" t="s">
        <v>44</v>
      </c>
      <c r="N13" s="16">
        <f>AVERAGE(619,1104)</f>
        <v>861.5</v>
      </c>
      <c r="O13" s="16">
        <f>(1104-619)/2</f>
        <v>242.5</v>
      </c>
      <c r="P13" s="16">
        <f t="shared" si="0"/>
        <v>1550.7</v>
      </c>
      <c r="Q13" s="16">
        <f t="shared" si="1"/>
        <v>1033.8</v>
      </c>
      <c r="R13" s="16">
        <f t="shared" si="2"/>
        <v>1119.95</v>
      </c>
      <c r="S13" s="16">
        <f t="shared" si="3"/>
        <v>1447.32</v>
      </c>
    </row>
    <row r="14" spans="1:19">
      <c r="A14" s="16" t="s">
        <v>43</v>
      </c>
      <c r="B14" s="4" t="s">
        <v>53</v>
      </c>
      <c r="C14" s="16">
        <v>38</v>
      </c>
      <c r="D14" s="16">
        <v>38</v>
      </c>
      <c r="E14" s="16">
        <v>32</v>
      </c>
      <c r="F14" s="16">
        <v>24</v>
      </c>
      <c r="G14" s="16">
        <v>29</v>
      </c>
      <c r="H14" s="16">
        <v>31</v>
      </c>
      <c r="I14" s="16">
        <v>9.6</v>
      </c>
      <c r="J14" s="16">
        <v>1.1000000000000001</v>
      </c>
      <c r="K14" s="16">
        <v>1123</v>
      </c>
      <c r="L14" s="16">
        <v>156</v>
      </c>
      <c r="M14" s="16" t="s">
        <v>44</v>
      </c>
      <c r="N14" s="16">
        <f>AVERAGE(619,1104)</f>
        <v>861.5</v>
      </c>
      <c r="O14" s="16">
        <f>(1104-619)/2</f>
        <v>242.5</v>
      </c>
      <c r="P14" s="16">
        <f>C14*N14</f>
        <v>32737</v>
      </c>
      <c r="Q14" s="16">
        <f t="shared" si="1"/>
        <v>33081.599999999999</v>
      </c>
      <c r="R14" s="16">
        <f>F14*N14</f>
        <v>20676</v>
      </c>
      <c r="S14" s="16">
        <f t="shared" si="3"/>
        <v>32047.8</v>
      </c>
    </row>
    <row r="15" spans="1:19">
      <c r="A15" s="22" t="s">
        <v>45</v>
      </c>
      <c r="B15" s="26" t="s">
        <v>46</v>
      </c>
      <c r="C15" s="22">
        <v>12</v>
      </c>
      <c r="D15" s="16">
        <v>9.6999999999999993</v>
      </c>
      <c r="E15" s="16">
        <v>9.6999999999999993</v>
      </c>
      <c r="F15" s="22">
        <v>5.2</v>
      </c>
      <c r="G15" s="16">
        <v>4.4000000000000004</v>
      </c>
      <c r="H15" s="16">
        <v>4.8</v>
      </c>
      <c r="I15" s="22">
        <v>13.2</v>
      </c>
      <c r="J15" s="22">
        <v>1.5</v>
      </c>
      <c r="K15" s="22">
        <v>1634</v>
      </c>
      <c r="L15" s="22">
        <v>213</v>
      </c>
      <c r="M15" s="22" t="s">
        <v>52</v>
      </c>
      <c r="N15" s="16">
        <f>AVERAGE(4622,5488)</f>
        <v>5055</v>
      </c>
      <c r="O15" s="16">
        <f>(5488-4622)/2</f>
        <v>433</v>
      </c>
      <c r="P15" s="16">
        <f t="shared" ref="P15" si="4">C15*N15</f>
        <v>60660</v>
      </c>
      <c r="Q15" s="16">
        <f t="shared" si="1"/>
        <v>58840.2</v>
      </c>
      <c r="R15" s="16">
        <f t="shared" ref="R15" si="5">F15*N15</f>
        <v>26286</v>
      </c>
      <c r="S15" s="16">
        <f t="shared" si="3"/>
        <v>29116.799999999999</v>
      </c>
    </row>
    <row r="16" spans="1:19">
      <c r="A16" s="22"/>
      <c r="B16" s="26"/>
      <c r="C16" s="22"/>
      <c r="D16" s="16"/>
      <c r="E16" s="16"/>
      <c r="F16" s="22"/>
      <c r="G16" s="16"/>
      <c r="H16" s="16"/>
      <c r="I16" s="22"/>
      <c r="J16" s="22"/>
      <c r="K16" s="22"/>
      <c r="L16" s="22"/>
      <c r="M16" s="22"/>
      <c r="N16" s="16">
        <f>AVERAGE(1802,2131)</f>
        <v>1966.5</v>
      </c>
      <c r="O16" s="16">
        <f>(2131-1802)/2</f>
        <v>164.5</v>
      </c>
      <c r="P16" s="16">
        <f>C15*N16</f>
        <v>23598</v>
      </c>
      <c r="Q16" s="16">
        <f>E15*N16*1.2</f>
        <v>22890.059999999998</v>
      </c>
      <c r="R16" s="16">
        <f>F15*N16</f>
        <v>10225.800000000001</v>
      </c>
      <c r="S16" s="16">
        <f>G15*O16</f>
        <v>723.80000000000007</v>
      </c>
    </row>
    <row r="17" spans="1:19">
      <c r="A17" s="16" t="s">
        <v>45</v>
      </c>
      <c r="B17" s="4" t="s">
        <v>37</v>
      </c>
      <c r="C17" s="16">
        <v>2.2999999999999998</v>
      </c>
      <c r="D17" s="16">
        <v>2.2000000000000002</v>
      </c>
      <c r="E17" s="16">
        <v>1.1000000000000001</v>
      </c>
      <c r="F17" s="16">
        <v>3.8</v>
      </c>
      <c r="G17" s="16">
        <v>4</v>
      </c>
      <c r="H17" s="16">
        <v>3.5</v>
      </c>
      <c r="I17" s="16">
        <v>11.3</v>
      </c>
      <c r="J17" s="16">
        <v>1.5</v>
      </c>
      <c r="K17" s="16">
        <v>1364</v>
      </c>
      <c r="L17" s="16">
        <v>213</v>
      </c>
      <c r="M17" s="16" t="s">
        <v>47</v>
      </c>
      <c r="N17" s="16">
        <f>AVERAGE(437,600)</f>
        <v>518.5</v>
      </c>
      <c r="O17" s="16">
        <f>(600-437)/2</f>
        <v>81.5</v>
      </c>
      <c r="P17" s="16">
        <f t="shared" ref="P17" si="6">C17*N17</f>
        <v>1192.55</v>
      </c>
      <c r="Q17" s="16">
        <f t="shared" si="1"/>
        <v>684.42</v>
      </c>
      <c r="R17" s="16">
        <f t="shared" ref="R17" si="7">F17*N17</f>
        <v>1970.3</v>
      </c>
      <c r="S17" s="16">
        <f t="shared" si="3"/>
        <v>2177.6999999999998</v>
      </c>
    </row>
    <row r="18" spans="1:19">
      <c r="A18" s="16"/>
      <c r="B18" s="4"/>
      <c r="C18" s="16">
        <v>2.2999999999999998</v>
      </c>
      <c r="D18" s="16">
        <v>2.2000000000000002</v>
      </c>
      <c r="E18" s="16">
        <v>1.1000000000000001</v>
      </c>
      <c r="F18" s="16">
        <v>3.8</v>
      </c>
      <c r="G18" s="16">
        <v>4</v>
      </c>
      <c r="H18" s="16">
        <v>3.5</v>
      </c>
      <c r="I18" s="16"/>
      <c r="J18" s="16"/>
      <c r="K18" s="16"/>
      <c r="L18" s="16"/>
      <c r="M18" s="16"/>
      <c r="N18" s="16">
        <f>AVERAGE(1802,2131)</f>
        <v>1966.5</v>
      </c>
      <c r="O18" s="16">
        <f>(2131-1802)/2</f>
        <v>164.5</v>
      </c>
      <c r="P18" s="16">
        <f t="shared" ref="P18:P19" si="8">C18*N18</f>
        <v>4522.95</v>
      </c>
      <c r="Q18" s="16">
        <f t="shared" si="1"/>
        <v>2595.7800000000002</v>
      </c>
      <c r="R18" s="16">
        <f t="shared" ref="R18:R19" si="9">F18*N18</f>
        <v>7472.7</v>
      </c>
      <c r="S18" s="16">
        <f t="shared" si="3"/>
        <v>8259.2999999999993</v>
      </c>
    </row>
    <row r="19" spans="1:19" ht="17" thickBot="1">
      <c r="A19" s="17" t="s">
        <v>48</v>
      </c>
      <c r="B19" s="15" t="s">
        <v>37</v>
      </c>
      <c r="C19" s="17">
        <v>1.1000000000000001</v>
      </c>
      <c r="D19" s="17">
        <v>1.1000000000000001</v>
      </c>
      <c r="E19" s="17">
        <v>0.2</v>
      </c>
      <c r="F19" s="17">
        <v>0.8</v>
      </c>
      <c r="G19" s="17">
        <v>0.9</v>
      </c>
      <c r="H19" s="17">
        <v>0.5</v>
      </c>
      <c r="I19" s="17">
        <v>11.6</v>
      </c>
      <c r="J19" s="17">
        <v>1</v>
      </c>
      <c r="K19" s="17">
        <v>1407</v>
      </c>
      <c r="L19" s="17">
        <v>142</v>
      </c>
      <c r="M19" s="17" t="s">
        <v>49</v>
      </c>
      <c r="N19" s="17">
        <f>AVERAGE(1290,1410)</f>
        <v>1350</v>
      </c>
      <c r="O19" s="17">
        <f>(1410-1290)/2</f>
        <v>60</v>
      </c>
      <c r="P19" s="19">
        <f t="shared" si="8"/>
        <v>1485.0000000000002</v>
      </c>
      <c r="Q19" s="19">
        <f t="shared" si="1"/>
        <v>324</v>
      </c>
      <c r="R19" s="19">
        <f t="shared" si="9"/>
        <v>1080</v>
      </c>
      <c r="S19" s="19">
        <f t="shared" si="3"/>
        <v>810</v>
      </c>
    </row>
    <row r="21" spans="1:19">
      <c r="A21" s="21" t="s">
        <v>68</v>
      </c>
    </row>
  </sheetData>
  <mergeCells count="10">
    <mergeCell ref="J15:J16"/>
    <mergeCell ref="K15:K16"/>
    <mergeCell ref="L15:L16"/>
    <mergeCell ref="M15:M16"/>
    <mergeCell ref="A2:A8"/>
    <mergeCell ref="A15:A16"/>
    <mergeCell ref="B15:B16"/>
    <mergeCell ref="C15:C16"/>
    <mergeCell ref="F15:F16"/>
    <mergeCell ref="I15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Citation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Jamie Farquharson</cp:lastModifiedBy>
  <dcterms:created xsi:type="dcterms:W3CDTF">2022-09-22T19:09:56Z</dcterms:created>
  <dcterms:modified xsi:type="dcterms:W3CDTF">2023-06-14T09:27:39Z</dcterms:modified>
</cp:coreProperties>
</file>