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defaultThemeVersion="166925"/>
  <mc:AlternateContent xmlns:mc="http://schemas.openxmlformats.org/markup-compatibility/2006">
    <mc:Choice Requires="x15">
      <x15ac:absPath xmlns:x15ac="http://schemas.microsoft.com/office/spreadsheetml/2010/11/ac" url="/Users/jamiefarquharson/Desktop/OA/Volcanica/Articles/2024/Issue 2/Elkins/"/>
    </mc:Choice>
  </mc:AlternateContent>
  <xr:revisionPtr revIDLastSave="0" documentId="8_{0825CEB3-7E2F-594D-810E-E685B799AC9F}" xr6:coauthVersionLast="47" xr6:coauthVersionMax="47" xr10:uidLastSave="{00000000-0000-0000-0000-000000000000}"/>
  <bookViews>
    <workbookView xWindow="780" yWindow="1160" windowWidth="32780" windowHeight="14160" xr2:uid="{00000000-000D-0000-FFFF-FFFF00000000}"/>
  </bookViews>
  <sheets>
    <sheet name="Citation" sheetId="5" r:id="rId1"/>
    <sheet name="Table S1" sheetId="1" r:id="rId2"/>
    <sheet name="Table S2" sheetId="2" r:id="rId3"/>
    <sheet name="Table S3" sheetId="3" r:id="rId4"/>
    <sheet name="Table S4" sheetId="4" r:id="rId5"/>
  </sheets>
  <calcPr calcId="191029" iterate="1" iterateCount="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502" i="4" l="1"/>
  <c r="AG502" i="4" s="1"/>
  <c r="AB502" i="4"/>
  <c r="AC502" i="4" s="1"/>
  <c r="AD502" i="4" s="1"/>
  <c r="AE502" i="4" s="1"/>
  <c r="G502" i="4"/>
  <c r="AG501" i="4"/>
  <c r="AF501" i="4"/>
  <c r="AD501" i="4"/>
  <c r="AE501" i="4" s="1"/>
  <c r="AC501" i="4"/>
  <c r="AB501" i="4"/>
  <c r="G501" i="4"/>
  <c r="AG500" i="4"/>
  <c r="AF500" i="4"/>
  <c r="AD500" i="4"/>
  <c r="AE500" i="4" s="1"/>
  <c r="AC500" i="4"/>
  <c r="AB500" i="4"/>
  <c r="G500" i="4"/>
  <c r="AG499" i="4"/>
  <c r="AF499" i="4"/>
  <c r="AD499" i="4"/>
  <c r="AE499" i="4" s="1"/>
  <c r="AC499" i="4"/>
  <c r="AB499" i="4"/>
  <c r="G499" i="4"/>
  <c r="AG498" i="4"/>
  <c r="AF498" i="4"/>
  <c r="AD498" i="4"/>
  <c r="AE498" i="4" s="1"/>
  <c r="AC498" i="4"/>
  <c r="AB498" i="4"/>
  <c r="G498" i="4"/>
  <c r="AG497" i="4"/>
  <c r="AF497" i="4"/>
  <c r="AD497" i="4"/>
  <c r="AE497" i="4" s="1"/>
  <c r="AC497" i="4"/>
  <c r="AB497" i="4"/>
  <c r="G497" i="4"/>
  <c r="AG496" i="4"/>
  <c r="AF496" i="4"/>
  <c r="AD496" i="4"/>
  <c r="AE496" i="4" s="1"/>
  <c r="AC496" i="4"/>
  <c r="AB496" i="4"/>
  <c r="G496" i="4"/>
  <c r="AG495" i="4"/>
  <c r="AF495" i="4"/>
  <c r="AD495" i="4"/>
  <c r="AE495" i="4" s="1"/>
  <c r="AC495" i="4"/>
  <c r="AB495" i="4"/>
  <c r="G495" i="4"/>
  <c r="AG494" i="4"/>
  <c r="AF494" i="4"/>
  <c r="AD494" i="4"/>
  <c r="AE494" i="4" s="1"/>
  <c r="AC494" i="4"/>
  <c r="AB494" i="4"/>
  <c r="G494" i="4"/>
  <c r="AG493" i="4"/>
  <c r="AF493" i="4"/>
  <c r="AD493" i="4"/>
  <c r="AE493" i="4" s="1"/>
  <c r="AC493" i="4"/>
  <c r="AB493" i="4"/>
  <c r="G493" i="4"/>
  <c r="AG492" i="4"/>
  <c r="AF492" i="4"/>
  <c r="AD492" i="4"/>
  <c r="AE492" i="4" s="1"/>
  <c r="AC492" i="4"/>
  <c r="AB492" i="4"/>
  <c r="G492" i="4"/>
  <c r="AG491" i="4"/>
  <c r="AF491" i="4"/>
  <c r="AD491" i="4"/>
  <c r="AE491" i="4" s="1"/>
  <c r="AC491" i="4"/>
  <c r="AB491" i="4"/>
  <c r="G491" i="4"/>
  <c r="AG490" i="4"/>
  <c r="AF490" i="4"/>
  <c r="AD490" i="4"/>
  <c r="AE490" i="4" s="1"/>
  <c r="AC490" i="4"/>
  <c r="AB490" i="4"/>
  <c r="G490" i="4"/>
  <c r="AG489" i="4"/>
  <c r="AF489" i="4"/>
  <c r="AD489" i="4"/>
  <c r="AE489" i="4" s="1"/>
  <c r="AC489" i="4"/>
  <c r="AB489" i="4"/>
  <c r="G489" i="4"/>
  <c r="AG488" i="4"/>
  <c r="AF488" i="4"/>
  <c r="AD488" i="4"/>
  <c r="AE488" i="4" s="1"/>
  <c r="AC488" i="4"/>
  <c r="AB488" i="4"/>
  <c r="G488" i="4"/>
  <c r="AG487" i="4"/>
  <c r="AF487" i="4"/>
  <c r="AD487" i="4"/>
  <c r="AE487" i="4" s="1"/>
  <c r="AC487" i="4"/>
  <c r="AB487" i="4"/>
  <c r="G487" i="4"/>
  <c r="AG486" i="4"/>
  <c r="AF486" i="4"/>
  <c r="AD486" i="4"/>
  <c r="AE486" i="4" s="1"/>
  <c r="AC486" i="4"/>
  <c r="AB486" i="4"/>
  <c r="G486" i="4"/>
  <c r="AG485" i="4"/>
  <c r="AF485" i="4"/>
  <c r="AD485" i="4"/>
  <c r="AE485" i="4" s="1"/>
  <c r="AC485" i="4"/>
  <c r="AB485" i="4"/>
  <c r="G485" i="4"/>
  <c r="AG484" i="4"/>
  <c r="AF484" i="4"/>
  <c r="AD484" i="4"/>
  <c r="AE484" i="4" s="1"/>
  <c r="AC484" i="4"/>
  <c r="AB484" i="4"/>
  <c r="G484" i="4"/>
  <c r="AG483" i="4"/>
  <c r="AF483" i="4"/>
  <c r="AD483" i="4"/>
  <c r="AE483" i="4" s="1"/>
  <c r="AC483" i="4"/>
  <c r="AB483" i="4"/>
  <c r="G483" i="4"/>
  <c r="AG482" i="4"/>
  <c r="AF482" i="4"/>
  <c r="AD482" i="4"/>
  <c r="AE482" i="4" s="1"/>
  <c r="AC482" i="4"/>
  <c r="AB482" i="4"/>
  <c r="G482" i="4"/>
  <c r="AG481" i="4"/>
  <c r="AF481" i="4"/>
  <c r="AD481" i="4"/>
  <c r="AE481" i="4" s="1"/>
  <c r="AC481" i="4"/>
  <c r="AB481" i="4"/>
  <c r="G481" i="4"/>
  <c r="AG480" i="4"/>
  <c r="AF480" i="4"/>
  <c r="AD480" i="4"/>
  <c r="AE480" i="4" s="1"/>
  <c r="AC480" i="4"/>
  <c r="AB480" i="4"/>
  <c r="G480" i="4"/>
  <c r="AG479" i="4"/>
  <c r="AF479" i="4"/>
  <c r="AD479" i="4"/>
  <c r="AE479" i="4" s="1"/>
  <c r="AC479" i="4"/>
  <c r="AB479" i="4"/>
  <c r="G479" i="4"/>
  <c r="AG478" i="4"/>
  <c r="AF478" i="4"/>
  <c r="AD478" i="4"/>
  <c r="AE478" i="4" s="1"/>
  <c r="AC478" i="4"/>
  <c r="AB478" i="4"/>
  <c r="G478" i="4"/>
  <c r="AG477" i="4"/>
  <c r="AF477" i="4"/>
  <c r="AD477" i="4"/>
  <c r="AE477" i="4" s="1"/>
  <c r="AC477" i="4"/>
  <c r="AB477" i="4"/>
  <c r="G477" i="4"/>
  <c r="AG476" i="4"/>
  <c r="AF476" i="4"/>
  <c r="AD476" i="4"/>
  <c r="AE476" i="4" s="1"/>
  <c r="AC476" i="4"/>
  <c r="AB476" i="4"/>
  <c r="G476" i="4"/>
  <c r="AG475" i="4"/>
  <c r="AF475" i="4"/>
  <c r="AD475" i="4"/>
  <c r="AE475" i="4" s="1"/>
  <c r="AC475" i="4"/>
  <c r="AB475" i="4"/>
  <c r="G475" i="4"/>
  <c r="AG474" i="4"/>
  <c r="AF474" i="4"/>
  <c r="AD474" i="4"/>
  <c r="AE474" i="4" s="1"/>
  <c r="AC474" i="4"/>
  <c r="AB474" i="4"/>
  <c r="G474" i="4"/>
  <c r="AG473" i="4"/>
  <c r="AF473" i="4"/>
  <c r="AD473" i="4"/>
  <c r="AE473" i="4" s="1"/>
  <c r="AC473" i="4"/>
  <c r="AB473" i="4"/>
  <c r="G473" i="4"/>
  <c r="G472" i="4"/>
  <c r="G471" i="4"/>
  <c r="G470" i="4"/>
  <c r="AF469" i="4"/>
  <c r="AG469" i="4" s="1"/>
  <c r="R472" i="4" s="1"/>
  <c r="AB469" i="4"/>
  <c r="AC469" i="4" s="1"/>
  <c r="G469" i="4"/>
  <c r="AF468" i="4"/>
  <c r="AG468" i="4" s="1"/>
  <c r="AE468" i="4"/>
  <c r="AB468" i="4"/>
  <c r="AC468" i="4" s="1"/>
  <c r="AD468" i="4" s="1"/>
  <c r="G468" i="4"/>
  <c r="AG467" i="4"/>
  <c r="R470" i="4" s="1"/>
  <c r="AF467" i="4"/>
  <c r="AD467" i="4"/>
  <c r="AC467" i="4"/>
  <c r="P470" i="4" s="1"/>
  <c r="AB467" i="4"/>
  <c r="G467" i="4"/>
  <c r="AG466" i="4"/>
  <c r="AF466" i="4"/>
  <c r="AC466" i="4"/>
  <c r="AD466" i="4" s="1"/>
  <c r="AE466" i="4" s="1"/>
  <c r="AB466" i="4"/>
  <c r="G466" i="4"/>
  <c r="AF465" i="4"/>
  <c r="AG465" i="4" s="1"/>
  <c r="AB465" i="4"/>
  <c r="AC465" i="4" s="1"/>
  <c r="AD465" i="4" s="1"/>
  <c r="AE465" i="4" s="1"/>
  <c r="G465" i="4"/>
  <c r="AF464" i="4"/>
  <c r="AG464" i="4" s="1"/>
  <c r="AB464" i="4"/>
  <c r="AC464" i="4" s="1"/>
  <c r="AD464" i="4" s="1"/>
  <c r="AE464" i="4" s="1"/>
  <c r="G464" i="4"/>
  <c r="G463" i="4"/>
  <c r="G462" i="4"/>
  <c r="G461" i="4"/>
  <c r="AG460" i="4"/>
  <c r="R463" i="4" s="1"/>
  <c r="AF460" i="4"/>
  <c r="AC460" i="4"/>
  <c r="AD460" i="4" s="1"/>
  <c r="AB460" i="4"/>
  <c r="G460" i="4"/>
  <c r="AF459" i="4"/>
  <c r="AG459" i="4" s="1"/>
  <c r="R462" i="4" s="1"/>
  <c r="AB459" i="4"/>
  <c r="AC459" i="4" s="1"/>
  <c r="G459" i="4"/>
  <c r="AF458" i="4"/>
  <c r="AG458" i="4" s="1"/>
  <c r="R461" i="4" s="1"/>
  <c r="AB458" i="4"/>
  <c r="AC458" i="4" s="1"/>
  <c r="G458" i="4"/>
  <c r="AG457" i="4"/>
  <c r="AF457" i="4"/>
  <c r="AD457" i="4"/>
  <c r="AE457" i="4" s="1"/>
  <c r="AC457" i="4"/>
  <c r="AB457" i="4"/>
  <c r="G457" i="4"/>
  <c r="AG456" i="4"/>
  <c r="AF456" i="4"/>
  <c r="AC456" i="4"/>
  <c r="AD456" i="4" s="1"/>
  <c r="AE456" i="4" s="1"/>
  <c r="AB456" i="4"/>
  <c r="G456" i="4"/>
  <c r="AF455" i="4"/>
  <c r="AG455" i="4" s="1"/>
  <c r="AB455" i="4"/>
  <c r="AC455" i="4" s="1"/>
  <c r="AD455" i="4" s="1"/>
  <c r="AE455" i="4" s="1"/>
  <c r="G455" i="4"/>
  <c r="G454" i="4"/>
  <c r="G453" i="4"/>
  <c r="G452" i="4"/>
  <c r="G451" i="4"/>
  <c r="G450" i="4"/>
  <c r="G449" i="4"/>
  <c r="G448" i="4"/>
  <c r="G447" i="4"/>
  <c r="G446" i="4"/>
  <c r="G445" i="4"/>
  <c r="G444" i="4"/>
  <c r="G443" i="4"/>
  <c r="G442" i="4"/>
  <c r="G441" i="4"/>
  <c r="G440" i="4"/>
  <c r="AU439" i="4"/>
  <c r="G439" i="4"/>
  <c r="BA438" i="4"/>
  <c r="AS438" i="4"/>
  <c r="G438" i="4"/>
  <c r="AY437" i="4"/>
  <c r="G437" i="4"/>
  <c r="BA436" i="4"/>
  <c r="AZ436" i="4"/>
  <c r="AY436" i="4"/>
  <c r="AX436" i="4"/>
  <c r="AW436" i="4"/>
  <c r="AV436" i="4"/>
  <c r="AU436" i="4"/>
  <c r="AT436" i="4"/>
  <c r="AS436" i="4"/>
  <c r="AG436" i="4"/>
  <c r="AF436" i="4"/>
  <c r="AC436" i="4"/>
  <c r="AD436" i="4" s="1"/>
  <c r="AE436" i="4" s="1"/>
  <c r="AB436" i="4"/>
  <c r="G436" i="4"/>
  <c r="BA435" i="4"/>
  <c r="AZ435" i="4"/>
  <c r="AY435" i="4"/>
  <c r="AX435" i="4"/>
  <c r="AW435" i="4"/>
  <c r="AV435" i="4"/>
  <c r="AU435" i="4"/>
  <c r="AT435" i="4"/>
  <c r="AS435" i="4"/>
  <c r="AG435" i="4"/>
  <c r="AF435" i="4"/>
  <c r="AC435" i="4"/>
  <c r="AD435" i="4" s="1"/>
  <c r="AE435" i="4" s="1"/>
  <c r="AB435" i="4"/>
  <c r="G435" i="4"/>
  <c r="BA434" i="4"/>
  <c r="AZ434" i="4"/>
  <c r="AY434" i="4"/>
  <c r="AX434" i="4"/>
  <c r="AW434" i="4"/>
  <c r="AV434" i="4"/>
  <c r="AU434" i="4"/>
  <c r="AT434" i="4"/>
  <c r="AS434" i="4"/>
  <c r="AG434" i="4"/>
  <c r="AF434" i="4"/>
  <c r="AC434" i="4"/>
  <c r="AD434" i="4" s="1"/>
  <c r="AE434" i="4" s="1"/>
  <c r="AB434" i="4"/>
  <c r="G434" i="4"/>
  <c r="BA433" i="4"/>
  <c r="AZ433" i="4"/>
  <c r="AY433" i="4"/>
  <c r="AX433" i="4"/>
  <c r="AW433" i="4"/>
  <c r="AV433" i="4"/>
  <c r="AU433" i="4"/>
  <c r="AT433" i="4"/>
  <c r="AS433" i="4"/>
  <c r="AG433" i="4"/>
  <c r="AF433" i="4"/>
  <c r="AC433" i="4"/>
  <c r="AD433" i="4" s="1"/>
  <c r="AE433" i="4" s="1"/>
  <c r="AB433" i="4"/>
  <c r="G433" i="4"/>
  <c r="BA432" i="4"/>
  <c r="AZ432" i="4"/>
  <c r="AY432" i="4"/>
  <c r="AX432" i="4"/>
  <c r="AW432" i="4"/>
  <c r="AV432" i="4"/>
  <c r="AU432" i="4"/>
  <c r="AT432" i="4"/>
  <c r="AS432" i="4"/>
  <c r="AG432" i="4"/>
  <c r="AF432" i="4"/>
  <c r="AC432" i="4"/>
  <c r="AD432" i="4" s="1"/>
  <c r="AE432" i="4" s="1"/>
  <c r="AB432" i="4"/>
  <c r="G432" i="4"/>
  <c r="BA431" i="4"/>
  <c r="AZ431" i="4"/>
  <c r="AY431" i="4"/>
  <c r="AX431" i="4"/>
  <c r="AW431" i="4"/>
  <c r="AV431" i="4"/>
  <c r="AU431" i="4"/>
  <c r="AT431" i="4"/>
  <c r="AS431" i="4"/>
  <c r="AG431" i="4"/>
  <c r="AF431" i="4"/>
  <c r="AC431" i="4"/>
  <c r="AD431" i="4" s="1"/>
  <c r="AE431" i="4" s="1"/>
  <c r="AB431" i="4"/>
  <c r="G431" i="4"/>
  <c r="BA430" i="4"/>
  <c r="AZ430" i="4"/>
  <c r="AY430" i="4"/>
  <c r="AX430" i="4"/>
  <c r="AW430" i="4"/>
  <c r="AV430" i="4"/>
  <c r="AU430" i="4"/>
  <c r="AT430" i="4"/>
  <c r="AS430" i="4"/>
  <c r="AG430" i="4"/>
  <c r="AF430" i="4"/>
  <c r="AC430" i="4"/>
  <c r="AD430" i="4" s="1"/>
  <c r="AE430" i="4" s="1"/>
  <c r="AB430" i="4"/>
  <c r="G430" i="4"/>
  <c r="BA429" i="4"/>
  <c r="AZ429" i="4"/>
  <c r="AY429" i="4"/>
  <c r="AX429" i="4"/>
  <c r="AW429" i="4"/>
  <c r="AV429" i="4"/>
  <c r="AU429" i="4"/>
  <c r="AT429" i="4"/>
  <c r="AS429" i="4"/>
  <c r="AG429" i="4"/>
  <c r="AF429" i="4"/>
  <c r="AC429" i="4"/>
  <c r="AD429" i="4" s="1"/>
  <c r="AE429" i="4" s="1"/>
  <c r="AB429" i="4"/>
  <c r="G429" i="4"/>
  <c r="BA428" i="4"/>
  <c r="AZ428" i="4"/>
  <c r="AY428" i="4"/>
  <c r="AX428" i="4"/>
  <c r="AW428" i="4"/>
  <c r="AV428" i="4"/>
  <c r="AU428" i="4"/>
  <c r="AT428" i="4"/>
  <c r="AS428" i="4"/>
  <c r="AG428" i="4"/>
  <c r="AF428" i="4"/>
  <c r="AC428" i="4"/>
  <c r="AD428" i="4" s="1"/>
  <c r="AE428" i="4" s="1"/>
  <c r="AB428" i="4"/>
  <c r="G428" i="4"/>
  <c r="BA427" i="4"/>
  <c r="AZ427" i="4"/>
  <c r="AY427" i="4"/>
  <c r="AX427" i="4"/>
  <c r="AW427" i="4"/>
  <c r="AV427" i="4"/>
  <c r="AU427" i="4"/>
  <c r="AT427" i="4"/>
  <c r="AS427" i="4"/>
  <c r="AG427" i="4"/>
  <c r="AF427" i="4"/>
  <c r="AC427" i="4"/>
  <c r="AD427" i="4" s="1"/>
  <c r="AE427" i="4" s="1"/>
  <c r="AB427" i="4"/>
  <c r="G427" i="4"/>
  <c r="BA426" i="4"/>
  <c r="AZ426" i="4"/>
  <c r="AY426" i="4"/>
  <c r="AX426" i="4"/>
  <c r="AW426" i="4"/>
  <c r="AV426" i="4"/>
  <c r="AU426" i="4"/>
  <c r="AT426" i="4"/>
  <c r="AS426" i="4"/>
  <c r="AG426" i="4"/>
  <c r="AF426" i="4"/>
  <c r="AC426" i="4"/>
  <c r="AD426" i="4" s="1"/>
  <c r="AE426" i="4" s="1"/>
  <c r="AB426" i="4"/>
  <c r="G426" i="4"/>
  <c r="BA425" i="4"/>
  <c r="AZ425" i="4"/>
  <c r="AY425" i="4"/>
  <c r="AX425" i="4"/>
  <c r="AW425" i="4"/>
  <c r="AV425" i="4"/>
  <c r="AU425" i="4"/>
  <c r="AT425" i="4"/>
  <c r="AS425" i="4"/>
  <c r="AG425" i="4"/>
  <c r="AF425" i="4"/>
  <c r="AC425" i="4"/>
  <c r="AD425" i="4" s="1"/>
  <c r="AE425" i="4" s="1"/>
  <c r="AB425" i="4"/>
  <c r="G425" i="4"/>
  <c r="BA424" i="4"/>
  <c r="AZ424" i="4"/>
  <c r="AY424" i="4"/>
  <c r="AX424" i="4"/>
  <c r="AW424" i="4"/>
  <c r="AV424" i="4"/>
  <c r="AU424" i="4"/>
  <c r="AT424" i="4"/>
  <c r="AS424" i="4"/>
  <c r="AG424" i="4"/>
  <c r="AF424" i="4"/>
  <c r="AC424" i="4"/>
  <c r="AD424" i="4" s="1"/>
  <c r="AE424" i="4" s="1"/>
  <c r="AB424" i="4"/>
  <c r="G424" i="4"/>
  <c r="BA423" i="4"/>
  <c r="AZ423" i="4"/>
  <c r="AY423" i="4"/>
  <c r="AX423" i="4"/>
  <c r="AW423" i="4"/>
  <c r="AV423" i="4"/>
  <c r="AU423" i="4"/>
  <c r="AT423" i="4"/>
  <c r="AS423" i="4"/>
  <c r="AG423" i="4"/>
  <c r="AF423" i="4"/>
  <c r="AC423" i="4"/>
  <c r="AD423" i="4" s="1"/>
  <c r="AE423" i="4" s="1"/>
  <c r="AB423" i="4"/>
  <c r="G423" i="4"/>
  <c r="BA422" i="4"/>
  <c r="AZ422" i="4"/>
  <c r="AY422" i="4"/>
  <c r="AX422" i="4"/>
  <c r="AW422" i="4"/>
  <c r="AV422" i="4"/>
  <c r="AU422" i="4"/>
  <c r="AT422" i="4"/>
  <c r="AS422" i="4"/>
  <c r="AG422" i="4"/>
  <c r="AF422" i="4"/>
  <c r="AC422" i="4"/>
  <c r="AD422" i="4" s="1"/>
  <c r="AE422" i="4" s="1"/>
  <c r="AB422" i="4"/>
  <c r="G422" i="4"/>
  <c r="BA421" i="4"/>
  <c r="BA439" i="4" s="1"/>
  <c r="AZ421" i="4"/>
  <c r="AZ439" i="4" s="1"/>
  <c r="AY421" i="4"/>
  <c r="AX421" i="4"/>
  <c r="AX439" i="4" s="1"/>
  <c r="AW421" i="4"/>
  <c r="AW439" i="4" s="1"/>
  <c r="AV421" i="4"/>
  <c r="AV439" i="4" s="1"/>
  <c r="AU421" i="4"/>
  <c r="AT421" i="4"/>
  <c r="AT439" i="4" s="1"/>
  <c r="AS421" i="4"/>
  <c r="AS439" i="4" s="1"/>
  <c r="AG421" i="4"/>
  <c r="R439" i="4" s="1"/>
  <c r="AF421" i="4"/>
  <c r="AC421" i="4"/>
  <c r="AB421" i="4"/>
  <c r="G421" i="4"/>
  <c r="BA420" i="4"/>
  <c r="AZ420" i="4"/>
  <c r="AZ438" i="4" s="1"/>
  <c r="AY420" i="4"/>
  <c r="AY438" i="4" s="1"/>
  <c r="AX420" i="4"/>
  <c r="AW420" i="4"/>
  <c r="AV420" i="4"/>
  <c r="AV438" i="4" s="1"/>
  <c r="AU420" i="4"/>
  <c r="AU438" i="4" s="1"/>
  <c r="AT420" i="4"/>
  <c r="AT438" i="4" s="1"/>
  <c r="AS420" i="4"/>
  <c r="AG420" i="4"/>
  <c r="R438" i="4" s="1"/>
  <c r="AF420" i="4"/>
  <c r="AC420" i="4"/>
  <c r="AB420" i="4"/>
  <c r="G420" i="4"/>
  <c r="BA419" i="4"/>
  <c r="BA437" i="4" s="1"/>
  <c r="AZ419" i="4"/>
  <c r="AZ437" i="4" s="1"/>
  <c r="AY419" i="4"/>
  <c r="AX419" i="4"/>
  <c r="AX437" i="4" s="1"/>
  <c r="AW419" i="4"/>
  <c r="AW437" i="4" s="1"/>
  <c r="AV419" i="4"/>
  <c r="AU419" i="4"/>
  <c r="AT419" i="4"/>
  <c r="AT437" i="4" s="1"/>
  <c r="AS419" i="4"/>
  <c r="AS437" i="4" s="1"/>
  <c r="AG419" i="4"/>
  <c r="R437" i="4" s="1"/>
  <c r="AF419" i="4"/>
  <c r="AC419" i="4"/>
  <c r="AB419" i="4"/>
  <c r="G419" i="4"/>
  <c r="BA418" i="4"/>
  <c r="AZ418" i="4"/>
  <c r="AY418" i="4"/>
  <c r="AX418" i="4"/>
  <c r="AW418" i="4"/>
  <c r="AV418" i="4"/>
  <c r="AU418" i="4"/>
  <c r="AT418" i="4"/>
  <c r="AS418" i="4"/>
  <c r="AG418" i="4"/>
  <c r="AF418" i="4"/>
  <c r="AC418" i="4"/>
  <c r="AD418" i="4" s="1"/>
  <c r="AE418" i="4" s="1"/>
  <c r="AB418" i="4"/>
  <c r="G418" i="4"/>
  <c r="BA417" i="4"/>
  <c r="AZ417" i="4"/>
  <c r="AY417" i="4"/>
  <c r="AX417" i="4"/>
  <c r="AW417" i="4"/>
  <c r="AV417" i="4"/>
  <c r="AU417" i="4"/>
  <c r="AT417" i="4"/>
  <c r="AS417" i="4"/>
  <c r="AG417" i="4"/>
  <c r="AF417" i="4"/>
  <c r="AC417" i="4"/>
  <c r="AD417" i="4" s="1"/>
  <c r="AE417" i="4" s="1"/>
  <c r="AB417" i="4"/>
  <c r="G417" i="4"/>
  <c r="BA416" i="4"/>
  <c r="AZ416" i="4"/>
  <c r="AY416" i="4"/>
  <c r="AX416" i="4"/>
  <c r="AW416" i="4"/>
  <c r="AV416" i="4"/>
  <c r="AU416" i="4"/>
  <c r="AT416" i="4"/>
  <c r="AS416" i="4"/>
  <c r="AG416" i="4"/>
  <c r="AF416" i="4"/>
  <c r="AC416" i="4"/>
  <c r="AD416" i="4" s="1"/>
  <c r="AE416" i="4" s="1"/>
  <c r="AB416" i="4"/>
  <c r="G416" i="4"/>
  <c r="BA415" i="4"/>
  <c r="AZ415" i="4"/>
  <c r="AY415" i="4"/>
  <c r="AX415" i="4"/>
  <c r="AW415" i="4"/>
  <c r="AV415" i="4"/>
  <c r="AU415" i="4"/>
  <c r="AT415" i="4"/>
  <c r="AS415" i="4"/>
  <c r="AG415" i="4"/>
  <c r="AF415" i="4"/>
  <c r="AC415" i="4"/>
  <c r="AD415" i="4" s="1"/>
  <c r="AE415" i="4" s="1"/>
  <c r="AB415" i="4"/>
  <c r="G415" i="4"/>
  <c r="BA414" i="4"/>
  <c r="AZ414" i="4"/>
  <c r="AY414" i="4"/>
  <c r="AX414" i="4"/>
  <c r="AW414" i="4"/>
  <c r="AV414" i="4"/>
  <c r="AU414" i="4"/>
  <c r="AT414" i="4"/>
  <c r="AS414" i="4"/>
  <c r="AG414" i="4"/>
  <c r="AF414" i="4"/>
  <c r="AC414" i="4"/>
  <c r="AD414" i="4" s="1"/>
  <c r="AE414" i="4" s="1"/>
  <c r="AB414" i="4"/>
  <c r="G414" i="4"/>
  <c r="BA413" i="4"/>
  <c r="AZ413" i="4"/>
  <c r="AY413" i="4"/>
  <c r="AX413" i="4"/>
  <c r="AW413" i="4"/>
  <c r="AV413" i="4"/>
  <c r="AU413" i="4"/>
  <c r="AT413" i="4"/>
  <c r="AS413" i="4"/>
  <c r="AG413" i="4"/>
  <c r="AF413" i="4"/>
  <c r="AC413" i="4"/>
  <c r="AD413" i="4" s="1"/>
  <c r="AE413" i="4" s="1"/>
  <c r="AB413" i="4"/>
  <c r="G413" i="4"/>
  <c r="BA412" i="4"/>
  <c r="AZ412" i="4"/>
  <c r="AY412" i="4"/>
  <c r="AX412" i="4"/>
  <c r="AW412" i="4"/>
  <c r="AV412" i="4"/>
  <c r="AU412" i="4"/>
  <c r="AT412" i="4"/>
  <c r="AS412" i="4"/>
  <c r="AG412" i="4"/>
  <c r="AF412" i="4"/>
  <c r="AC412" i="4"/>
  <c r="AD412" i="4" s="1"/>
  <c r="AE412" i="4" s="1"/>
  <c r="AB412" i="4"/>
  <c r="G412" i="4"/>
  <c r="BA411" i="4"/>
  <c r="AZ411" i="4"/>
  <c r="AY411" i="4"/>
  <c r="AX411" i="4"/>
  <c r="AW411" i="4"/>
  <c r="AV411" i="4"/>
  <c r="AU411" i="4"/>
  <c r="AT411" i="4"/>
  <c r="AS411" i="4"/>
  <c r="AG411" i="4"/>
  <c r="AF411" i="4"/>
  <c r="AC411" i="4"/>
  <c r="AD411" i="4" s="1"/>
  <c r="AE411" i="4" s="1"/>
  <c r="AB411" i="4"/>
  <c r="G411" i="4"/>
  <c r="BA410" i="4"/>
  <c r="AZ410" i="4"/>
  <c r="AY410" i="4"/>
  <c r="AX410" i="4"/>
  <c r="AW410" i="4"/>
  <c r="AV410" i="4"/>
  <c r="AU410" i="4"/>
  <c r="AT410" i="4"/>
  <c r="AS410" i="4"/>
  <c r="AG410" i="4"/>
  <c r="AF410" i="4"/>
  <c r="AC410" i="4"/>
  <c r="AD410" i="4" s="1"/>
  <c r="AE410" i="4" s="1"/>
  <c r="AB410" i="4"/>
  <c r="G410" i="4"/>
  <c r="BA409" i="4"/>
  <c r="AZ409" i="4"/>
  <c r="AY409" i="4"/>
  <c r="AX409" i="4"/>
  <c r="AW409" i="4"/>
  <c r="AV409" i="4"/>
  <c r="AU409" i="4"/>
  <c r="AT409" i="4"/>
  <c r="AS409" i="4"/>
  <c r="AG409" i="4"/>
  <c r="AF409" i="4"/>
  <c r="AC409" i="4"/>
  <c r="AD409" i="4" s="1"/>
  <c r="AE409" i="4" s="1"/>
  <c r="AB409" i="4"/>
  <c r="G409" i="4"/>
  <c r="BA408" i="4"/>
  <c r="AZ408" i="4"/>
  <c r="AY408" i="4"/>
  <c r="AX408" i="4"/>
  <c r="AW408" i="4"/>
  <c r="AV408" i="4"/>
  <c r="AU408" i="4"/>
  <c r="AT408" i="4"/>
  <c r="AS408" i="4"/>
  <c r="AG408" i="4"/>
  <c r="AF408" i="4"/>
  <c r="AC408" i="4"/>
  <c r="AD408" i="4" s="1"/>
  <c r="AE408" i="4" s="1"/>
  <c r="AB408" i="4"/>
  <c r="G408" i="4"/>
  <c r="BA407" i="4"/>
  <c r="AZ407" i="4"/>
  <c r="AY407" i="4"/>
  <c r="AX407" i="4"/>
  <c r="AW407" i="4"/>
  <c r="AV407" i="4"/>
  <c r="AU407" i="4"/>
  <c r="AT407" i="4"/>
  <c r="AS407" i="4"/>
  <c r="AG407" i="4"/>
  <c r="AF407" i="4"/>
  <c r="AC407" i="4"/>
  <c r="AD407" i="4" s="1"/>
  <c r="AE407" i="4" s="1"/>
  <c r="AB407" i="4"/>
  <c r="G407" i="4"/>
  <c r="BA406" i="4"/>
  <c r="AZ406" i="4"/>
  <c r="AY406" i="4"/>
  <c r="AX406" i="4"/>
  <c r="AW406" i="4"/>
  <c r="AV406" i="4"/>
  <c r="AU406" i="4"/>
  <c r="AT406" i="4"/>
  <c r="AS406" i="4"/>
  <c r="AG406" i="4"/>
  <c r="AF406" i="4"/>
  <c r="AC406" i="4"/>
  <c r="AD406" i="4" s="1"/>
  <c r="AE406" i="4" s="1"/>
  <c r="AB406" i="4"/>
  <c r="G406" i="4"/>
  <c r="BA405" i="4"/>
  <c r="AZ405" i="4"/>
  <c r="AY405" i="4"/>
  <c r="AX405" i="4"/>
  <c r="AW405" i="4"/>
  <c r="AV405" i="4"/>
  <c r="AU405" i="4"/>
  <c r="AT405" i="4"/>
  <c r="AS405" i="4"/>
  <c r="AG405" i="4"/>
  <c r="AF405" i="4"/>
  <c r="AC405" i="4"/>
  <c r="AD405" i="4" s="1"/>
  <c r="AE405" i="4" s="1"/>
  <c r="AB405" i="4"/>
  <c r="G405" i="4"/>
  <c r="BA404" i="4"/>
  <c r="AZ404" i="4"/>
  <c r="AY404" i="4"/>
  <c r="AX404" i="4"/>
  <c r="AW404" i="4"/>
  <c r="AV404" i="4"/>
  <c r="AU404" i="4"/>
  <c r="AT404" i="4"/>
  <c r="AS404" i="4"/>
  <c r="AG404" i="4"/>
  <c r="AF404" i="4"/>
  <c r="AC404" i="4"/>
  <c r="AD404" i="4" s="1"/>
  <c r="AE404" i="4" s="1"/>
  <c r="AB404" i="4"/>
  <c r="G404" i="4"/>
  <c r="BA403" i="4"/>
  <c r="AZ403" i="4"/>
  <c r="AY403" i="4"/>
  <c r="AY439" i="4" s="1"/>
  <c r="AX403" i="4"/>
  <c r="AW403" i="4"/>
  <c r="AV403" i="4"/>
  <c r="AU403" i="4"/>
  <c r="AT403" i="4"/>
  <c r="AS403" i="4"/>
  <c r="AG403" i="4"/>
  <c r="AF403" i="4"/>
  <c r="AC403" i="4"/>
  <c r="AD403" i="4" s="1"/>
  <c r="AE403" i="4" s="1"/>
  <c r="AB403" i="4"/>
  <c r="G403" i="4"/>
  <c r="BA402" i="4"/>
  <c r="AZ402" i="4"/>
  <c r="AY402" i="4"/>
  <c r="AX402" i="4"/>
  <c r="AX438" i="4" s="1"/>
  <c r="AW402" i="4"/>
  <c r="AW438" i="4" s="1"/>
  <c r="AV402" i="4"/>
  <c r="AU402" i="4"/>
  <c r="AT402" i="4"/>
  <c r="AS402" i="4"/>
  <c r="AG402" i="4"/>
  <c r="AF402" i="4"/>
  <c r="AC402" i="4"/>
  <c r="AD402" i="4" s="1"/>
  <c r="AE402" i="4" s="1"/>
  <c r="AB402" i="4"/>
  <c r="G402" i="4"/>
  <c r="BA401" i="4"/>
  <c r="AZ401" i="4"/>
  <c r="AY401" i="4"/>
  <c r="AX401" i="4"/>
  <c r="AW401" i="4"/>
  <c r="AV401" i="4"/>
  <c r="AU401" i="4"/>
  <c r="AU437" i="4" s="1"/>
  <c r="AT401" i="4"/>
  <c r="AS401" i="4"/>
  <c r="AG401" i="4"/>
  <c r="AF401" i="4"/>
  <c r="AC401" i="4"/>
  <c r="AD401" i="4" s="1"/>
  <c r="AE401" i="4" s="1"/>
  <c r="AB401" i="4"/>
  <c r="G401" i="4"/>
  <c r="G400" i="4"/>
  <c r="G399" i="4"/>
  <c r="P398" i="4"/>
  <c r="G398" i="4"/>
  <c r="AF397" i="4"/>
  <c r="AG397" i="4" s="1"/>
  <c r="R400" i="4" s="1"/>
  <c r="AB397" i="4"/>
  <c r="AC397" i="4" s="1"/>
  <c r="G397" i="4"/>
  <c r="AG396" i="4"/>
  <c r="AF396" i="4"/>
  <c r="AD396" i="4"/>
  <c r="AC396" i="4"/>
  <c r="AB396" i="4"/>
  <c r="G396" i="4"/>
  <c r="AG395" i="4"/>
  <c r="R398" i="4" s="1"/>
  <c r="AF395" i="4"/>
  <c r="AC395" i="4"/>
  <c r="AD395" i="4" s="1"/>
  <c r="AB395" i="4"/>
  <c r="G395" i="4"/>
  <c r="AF394" i="4"/>
  <c r="AG394" i="4" s="1"/>
  <c r="AB394" i="4"/>
  <c r="AC394" i="4" s="1"/>
  <c r="AD394" i="4" s="1"/>
  <c r="AE394" i="4" s="1"/>
  <c r="G394" i="4"/>
  <c r="AF393" i="4"/>
  <c r="AG393" i="4" s="1"/>
  <c r="AB393" i="4"/>
  <c r="AC393" i="4" s="1"/>
  <c r="G393" i="4"/>
  <c r="AG392" i="4"/>
  <c r="AF392" i="4"/>
  <c r="AD392" i="4"/>
  <c r="AE392" i="4" s="1"/>
  <c r="AC392" i="4"/>
  <c r="AB392" i="4"/>
  <c r="G392" i="4"/>
  <c r="G391" i="4"/>
  <c r="G390" i="4"/>
  <c r="G389" i="4"/>
  <c r="AF388" i="4"/>
  <c r="AG388" i="4" s="1"/>
  <c r="R391" i="4" s="1"/>
  <c r="AB388" i="4"/>
  <c r="AC388" i="4" s="1"/>
  <c r="G388" i="4"/>
  <c r="AF387" i="4"/>
  <c r="AG387" i="4" s="1"/>
  <c r="R390" i="4" s="1"/>
  <c r="AB387" i="4"/>
  <c r="AC387" i="4" s="1"/>
  <c r="G387" i="4"/>
  <c r="AG386" i="4"/>
  <c r="R389" i="4" s="1"/>
  <c r="AF386" i="4"/>
  <c r="AD386" i="4"/>
  <c r="AE386" i="4" s="1"/>
  <c r="AC386" i="4"/>
  <c r="P389" i="4" s="1"/>
  <c r="AB386" i="4"/>
  <c r="G386" i="4"/>
  <c r="AG385" i="4"/>
  <c r="AF385" i="4"/>
  <c r="AC385" i="4"/>
  <c r="AD385" i="4" s="1"/>
  <c r="AE385" i="4" s="1"/>
  <c r="AB385" i="4"/>
  <c r="G385" i="4"/>
  <c r="AF384" i="4"/>
  <c r="AG384" i="4" s="1"/>
  <c r="AB384" i="4"/>
  <c r="AC384" i="4" s="1"/>
  <c r="AD384" i="4" s="1"/>
  <c r="AE384" i="4" s="1"/>
  <c r="G384" i="4"/>
  <c r="AF383" i="4"/>
  <c r="AG383" i="4" s="1"/>
  <c r="AB383" i="4"/>
  <c r="AC383" i="4" s="1"/>
  <c r="AD383" i="4" s="1"/>
  <c r="AE383" i="4" s="1"/>
  <c r="G383" i="4"/>
  <c r="G382" i="4"/>
  <c r="G381" i="4"/>
  <c r="R380" i="4"/>
  <c r="G380" i="4"/>
  <c r="AG379" i="4"/>
  <c r="R382" i="4" s="1"/>
  <c r="AF379" i="4"/>
  <c r="AC379" i="4"/>
  <c r="AD379" i="4" s="1"/>
  <c r="AB379" i="4"/>
  <c r="G379" i="4"/>
  <c r="AF378" i="4"/>
  <c r="AG378" i="4" s="1"/>
  <c r="R381" i="4" s="1"/>
  <c r="AB378" i="4"/>
  <c r="AC378" i="4" s="1"/>
  <c r="G378" i="4"/>
  <c r="AF377" i="4"/>
  <c r="AG377" i="4" s="1"/>
  <c r="AB377" i="4"/>
  <c r="AC377" i="4" s="1"/>
  <c r="G377" i="4"/>
  <c r="AG376" i="4"/>
  <c r="AF376" i="4"/>
  <c r="AD376" i="4"/>
  <c r="AE376" i="4" s="1"/>
  <c r="AC376" i="4"/>
  <c r="AB376" i="4"/>
  <c r="G376" i="4"/>
  <c r="AG375" i="4"/>
  <c r="AF375" i="4"/>
  <c r="AC375" i="4"/>
  <c r="AD375" i="4" s="1"/>
  <c r="AE375" i="4" s="1"/>
  <c r="AB375" i="4"/>
  <c r="G375" i="4"/>
  <c r="AF374" i="4"/>
  <c r="AG374" i="4" s="1"/>
  <c r="AB374" i="4"/>
  <c r="AC374" i="4" s="1"/>
  <c r="AD374" i="4" s="1"/>
  <c r="AE374" i="4" s="1"/>
  <c r="G374" i="4"/>
  <c r="G373" i="4"/>
  <c r="G372" i="4"/>
  <c r="G371" i="4"/>
  <c r="AG370" i="4"/>
  <c r="AF370" i="4"/>
  <c r="AD370" i="4"/>
  <c r="AE370" i="4" s="1"/>
  <c r="AC370" i="4"/>
  <c r="AB370" i="4"/>
  <c r="G370" i="4"/>
  <c r="AG369" i="4"/>
  <c r="R372" i="4" s="1"/>
  <c r="AF369" i="4"/>
  <c r="AC369" i="4"/>
  <c r="AB369" i="4"/>
  <c r="G369" i="4"/>
  <c r="AF368" i="4"/>
  <c r="AG368" i="4" s="1"/>
  <c r="AB368" i="4"/>
  <c r="AC368" i="4" s="1"/>
  <c r="G368" i="4"/>
  <c r="AF367" i="4"/>
  <c r="AG367" i="4" s="1"/>
  <c r="AB367" i="4"/>
  <c r="AC367" i="4" s="1"/>
  <c r="AD367" i="4" s="1"/>
  <c r="AE367" i="4" s="1"/>
  <c r="G367" i="4"/>
  <c r="AG366" i="4"/>
  <c r="AF366" i="4"/>
  <c r="AD366" i="4"/>
  <c r="AE366" i="4" s="1"/>
  <c r="AC366" i="4"/>
  <c r="AB366" i="4"/>
  <c r="G366" i="4"/>
  <c r="AG365" i="4"/>
  <c r="AF365" i="4"/>
  <c r="AC365" i="4"/>
  <c r="AD365" i="4" s="1"/>
  <c r="AE365" i="4" s="1"/>
  <c r="AB365" i="4"/>
  <c r="G365" i="4"/>
  <c r="G364" i="4"/>
  <c r="G363" i="4"/>
  <c r="G362" i="4"/>
  <c r="G361" i="4"/>
  <c r="G360" i="4"/>
  <c r="G359" i="4"/>
  <c r="G358" i="4"/>
  <c r="G357" i="4"/>
  <c r="G356" i="4"/>
  <c r="G355" i="4"/>
  <c r="G354" i="4"/>
  <c r="G353" i="4"/>
  <c r="G352" i="4"/>
  <c r="G351" i="4"/>
  <c r="G350" i="4"/>
  <c r="AZ349" i="4"/>
  <c r="G349" i="4"/>
  <c r="G348" i="4"/>
  <c r="AV347" i="4"/>
  <c r="G347" i="4"/>
  <c r="G346" i="4"/>
  <c r="AV345" i="4"/>
  <c r="G345" i="4"/>
  <c r="G344" i="4"/>
  <c r="AZ343" i="4"/>
  <c r="G343" i="4"/>
  <c r="G342" i="4"/>
  <c r="AZ341" i="4"/>
  <c r="AV341" i="4"/>
  <c r="G341" i="4"/>
  <c r="BA340" i="4"/>
  <c r="AZ340" i="4"/>
  <c r="AY340" i="4"/>
  <c r="AX340" i="4"/>
  <c r="AW340" i="4"/>
  <c r="AV340" i="4"/>
  <c r="AU340" i="4"/>
  <c r="AT340" i="4"/>
  <c r="AS340" i="4"/>
  <c r="AF340" i="4"/>
  <c r="AG340" i="4" s="1"/>
  <c r="AB340" i="4"/>
  <c r="AC340" i="4" s="1"/>
  <c r="G340" i="4"/>
  <c r="AW339" i="4"/>
  <c r="AW345" i="4" s="1"/>
  <c r="AU339" i="4"/>
  <c r="AT339" i="4"/>
  <c r="AS339" i="4"/>
  <c r="AG339" i="4"/>
  <c r="AF339" i="4"/>
  <c r="AC339" i="4"/>
  <c r="AB339" i="4"/>
  <c r="G339" i="4"/>
  <c r="BA338" i="4"/>
  <c r="AZ338" i="4"/>
  <c r="AY338" i="4"/>
  <c r="AX338" i="4"/>
  <c r="AW338" i="4"/>
  <c r="AV338" i="4"/>
  <c r="AV344" i="4" s="1"/>
  <c r="AU338" i="4"/>
  <c r="AU344" i="4" s="1"/>
  <c r="AT338" i="4"/>
  <c r="AS338" i="4"/>
  <c r="AG338" i="4"/>
  <c r="AF338" i="4"/>
  <c r="AD338" i="4"/>
  <c r="AC338" i="4"/>
  <c r="P344" i="4" s="1"/>
  <c r="AB338" i="4"/>
  <c r="G338" i="4"/>
  <c r="BA337" i="4"/>
  <c r="AZ337" i="4"/>
  <c r="AY337" i="4"/>
  <c r="AX337" i="4"/>
  <c r="AW337" i="4"/>
  <c r="AV337" i="4"/>
  <c r="AU337" i="4"/>
  <c r="AT337" i="4"/>
  <c r="AS337" i="4"/>
  <c r="AG337" i="4"/>
  <c r="AF337" i="4"/>
  <c r="AD337" i="4"/>
  <c r="AE337" i="4" s="1"/>
  <c r="AC337" i="4"/>
  <c r="AB337" i="4"/>
  <c r="G337" i="4"/>
  <c r="BA336" i="4"/>
  <c r="AZ336" i="4"/>
  <c r="AY336" i="4"/>
  <c r="AX336" i="4"/>
  <c r="AW336" i="4"/>
  <c r="AV336" i="4"/>
  <c r="AU336" i="4"/>
  <c r="AT336" i="4"/>
  <c r="AS336" i="4"/>
  <c r="AF336" i="4"/>
  <c r="AG336" i="4" s="1"/>
  <c r="AB336" i="4"/>
  <c r="AC336" i="4" s="1"/>
  <c r="AD336" i="4" s="1"/>
  <c r="AE336" i="4" s="1"/>
  <c r="G336" i="4"/>
  <c r="BA335" i="4"/>
  <c r="AZ335" i="4"/>
  <c r="AY335" i="4"/>
  <c r="AX335" i="4"/>
  <c r="AW335" i="4"/>
  <c r="AV335" i="4"/>
  <c r="AU335" i="4"/>
  <c r="AT335" i="4"/>
  <c r="AS335" i="4"/>
  <c r="AF335" i="4"/>
  <c r="AG335" i="4" s="1"/>
  <c r="AB335" i="4"/>
  <c r="AC335" i="4" s="1"/>
  <c r="AD335" i="4" s="1"/>
  <c r="AE335" i="4" s="1"/>
  <c r="G335" i="4"/>
  <c r="BA334" i="4"/>
  <c r="AZ334" i="4"/>
  <c r="AY334" i="4"/>
  <c r="AX334" i="4"/>
  <c r="AW334" i="4"/>
  <c r="AV334" i="4"/>
  <c r="AU334" i="4"/>
  <c r="AT334" i="4"/>
  <c r="AS334" i="4"/>
  <c r="AF334" i="4"/>
  <c r="AG334" i="4" s="1"/>
  <c r="AB334" i="4"/>
  <c r="AC334" i="4" s="1"/>
  <c r="AD334" i="4" s="1"/>
  <c r="AE334" i="4" s="1"/>
  <c r="G334" i="4"/>
  <c r="BA333" i="4"/>
  <c r="AZ333" i="4"/>
  <c r="AY333" i="4"/>
  <c r="AX333" i="4"/>
  <c r="AW333" i="4"/>
  <c r="AV333" i="4"/>
  <c r="AU333" i="4"/>
  <c r="AT333" i="4"/>
  <c r="AS333" i="4"/>
  <c r="AF333" i="4"/>
  <c r="AG333" i="4" s="1"/>
  <c r="AB333" i="4"/>
  <c r="AC333" i="4" s="1"/>
  <c r="AD333" i="4" s="1"/>
  <c r="AE333" i="4" s="1"/>
  <c r="G333" i="4"/>
  <c r="AW332" i="4"/>
  <c r="AU332" i="4"/>
  <c r="AT332" i="4"/>
  <c r="AS332" i="4"/>
  <c r="AG332" i="4"/>
  <c r="AF332" i="4"/>
  <c r="AC332" i="4"/>
  <c r="AD332" i="4" s="1"/>
  <c r="AE332" i="4" s="1"/>
  <c r="AB332" i="4"/>
  <c r="G332" i="4"/>
  <c r="AW331" i="4"/>
  <c r="AU331" i="4"/>
  <c r="AT331" i="4"/>
  <c r="AS331" i="4"/>
  <c r="AF331" i="4"/>
  <c r="AG331" i="4" s="1"/>
  <c r="AC331" i="4"/>
  <c r="AD331" i="4" s="1"/>
  <c r="AE331" i="4" s="1"/>
  <c r="AB331" i="4"/>
  <c r="G331" i="4"/>
  <c r="AW330" i="4"/>
  <c r="AU330" i="4"/>
  <c r="AT330" i="4"/>
  <c r="AS330" i="4"/>
  <c r="AF330" i="4"/>
  <c r="AG330" i="4" s="1"/>
  <c r="AB330" i="4"/>
  <c r="AC330" i="4" s="1"/>
  <c r="AD330" i="4" s="1"/>
  <c r="AE330" i="4" s="1"/>
  <c r="G330" i="4"/>
  <c r="AW329" i="4"/>
  <c r="AU329" i="4"/>
  <c r="AT329" i="4"/>
  <c r="AS329" i="4"/>
  <c r="AF329" i="4"/>
  <c r="AG329" i="4" s="1"/>
  <c r="AD329" i="4"/>
  <c r="AE329" i="4" s="1"/>
  <c r="AB329" i="4"/>
  <c r="AC329" i="4" s="1"/>
  <c r="G329" i="4"/>
  <c r="AW328" i="4"/>
  <c r="AU328" i="4"/>
  <c r="AT328" i="4"/>
  <c r="AS328" i="4"/>
  <c r="AG328" i="4"/>
  <c r="AF328" i="4"/>
  <c r="AD328" i="4"/>
  <c r="AE328" i="4" s="1"/>
  <c r="AC328" i="4"/>
  <c r="AB328" i="4"/>
  <c r="G328" i="4"/>
  <c r="BA327" i="4"/>
  <c r="AZ327" i="4"/>
  <c r="AY327" i="4"/>
  <c r="AX327" i="4"/>
  <c r="AW327" i="4"/>
  <c r="AV327" i="4"/>
  <c r="AU327" i="4"/>
  <c r="AT327" i="4"/>
  <c r="AS327" i="4"/>
  <c r="AG327" i="4"/>
  <c r="AF327" i="4"/>
  <c r="AD327" i="4"/>
  <c r="AE327" i="4" s="1"/>
  <c r="AC327" i="4"/>
  <c r="AB327" i="4"/>
  <c r="G327" i="4"/>
  <c r="BA326" i="4"/>
  <c r="AZ326" i="4"/>
  <c r="AY326" i="4"/>
  <c r="AX326" i="4"/>
  <c r="AW326" i="4"/>
  <c r="AV326" i="4"/>
  <c r="AU326" i="4"/>
  <c r="AT326" i="4"/>
  <c r="AS326" i="4"/>
  <c r="AG326" i="4"/>
  <c r="AF326" i="4"/>
  <c r="AD326" i="4"/>
  <c r="AE326" i="4" s="1"/>
  <c r="AC326" i="4"/>
  <c r="AB326" i="4"/>
  <c r="G326" i="4"/>
  <c r="BA325" i="4"/>
  <c r="AZ325" i="4"/>
  <c r="AY325" i="4"/>
  <c r="AX325" i="4"/>
  <c r="AW325" i="4"/>
  <c r="AV325" i="4"/>
  <c r="AU325" i="4"/>
  <c r="AT325" i="4"/>
  <c r="AS325" i="4"/>
  <c r="AG325" i="4"/>
  <c r="AF325" i="4"/>
  <c r="AD325" i="4"/>
  <c r="AE325" i="4" s="1"/>
  <c r="AC325" i="4"/>
  <c r="AB325" i="4"/>
  <c r="G325" i="4"/>
  <c r="BA324" i="4"/>
  <c r="AZ324" i="4"/>
  <c r="AY324" i="4"/>
  <c r="AX324" i="4"/>
  <c r="AW324" i="4"/>
  <c r="AV324" i="4"/>
  <c r="AU324" i="4"/>
  <c r="AT324" i="4"/>
  <c r="AS324" i="4"/>
  <c r="AG324" i="4"/>
  <c r="AF324" i="4"/>
  <c r="AD324" i="4"/>
  <c r="AE324" i="4" s="1"/>
  <c r="AC324" i="4"/>
  <c r="AB324" i="4"/>
  <c r="G324" i="4"/>
  <c r="BA323" i="4"/>
  <c r="AZ323" i="4"/>
  <c r="AY323" i="4"/>
  <c r="AX323" i="4"/>
  <c r="AW323" i="4"/>
  <c r="AV323" i="4"/>
  <c r="AU323" i="4"/>
  <c r="AT323" i="4"/>
  <c r="AS323" i="4"/>
  <c r="AG323" i="4"/>
  <c r="AF323" i="4"/>
  <c r="AD323" i="4"/>
  <c r="AE323" i="4" s="1"/>
  <c r="AC323" i="4"/>
  <c r="AB323" i="4"/>
  <c r="G323" i="4"/>
  <c r="BA322" i="4"/>
  <c r="BA346" i="4" s="1"/>
  <c r="AZ322" i="4"/>
  <c r="AZ346" i="4" s="1"/>
  <c r="AY322" i="4"/>
  <c r="AX322" i="4"/>
  <c r="AW322" i="4"/>
  <c r="AV322" i="4"/>
  <c r="AU322" i="4"/>
  <c r="AT322" i="4"/>
  <c r="AS322" i="4"/>
  <c r="AG322" i="4"/>
  <c r="AF322" i="4"/>
  <c r="AD322" i="4"/>
  <c r="AC322" i="4"/>
  <c r="AB322" i="4"/>
  <c r="G322" i="4"/>
  <c r="AW321" i="4"/>
  <c r="AU321" i="4"/>
  <c r="AT321" i="4"/>
  <c r="AS321" i="4"/>
  <c r="AG321" i="4"/>
  <c r="AF321" i="4"/>
  <c r="AC321" i="4"/>
  <c r="AB321" i="4"/>
  <c r="G321" i="4"/>
  <c r="BA320" i="4"/>
  <c r="AZ320" i="4"/>
  <c r="AZ344" i="4" s="1"/>
  <c r="AY320" i="4"/>
  <c r="AX320" i="4"/>
  <c r="AW320" i="4"/>
  <c r="AV320" i="4"/>
  <c r="AU320" i="4"/>
  <c r="AT320" i="4"/>
  <c r="AS320" i="4"/>
  <c r="AG320" i="4"/>
  <c r="AF320" i="4"/>
  <c r="AB320" i="4"/>
  <c r="AC320" i="4" s="1"/>
  <c r="G320" i="4"/>
  <c r="BA319" i="4"/>
  <c r="AZ319" i="4"/>
  <c r="AY319" i="4"/>
  <c r="AX319" i="4"/>
  <c r="AW319" i="4"/>
  <c r="AV319" i="4"/>
  <c r="AV349" i="4" s="1"/>
  <c r="AU319" i="4"/>
  <c r="AT319" i="4"/>
  <c r="AS319" i="4"/>
  <c r="AG319" i="4"/>
  <c r="R343" i="4" s="1"/>
  <c r="AF319" i="4"/>
  <c r="AB319" i="4"/>
  <c r="AC319" i="4" s="1"/>
  <c r="G319" i="4"/>
  <c r="AW318" i="4"/>
  <c r="AU318" i="4"/>
  <c r="AT318" i="4"/>
  <c r="AT348" i="4" s="1"/>
  <c r="AS318" i="4"/>
  <c r="AF318" i="4"/>
  <c r="AG318" i="4" s="1"/>
  <c r="R342" i="4" s="1"/>
  <c r="AB318" i="4"/>
  <c r="AC318" i="4" s="1"/>
  <c r="G318" i="4"/>
  <c r="BA317" i="4"/>
  <c r="AZ317" i="4"/>
  <c r="AZ347" i="4" s="1"/>
  <c r="AY317" i="4"/>
  <c r="AX317" i="4"/>
  <c r="AW317" i="4"/>
  <c r="AV317" i="4"/>
  <c r="AU317" i="4"/>
  <c r="AT317" i="4"/>
  <c r="AS317" i="4"/>
  <c r="AF317" i="4"/>
  <c r="AG317" i="4" s="1"/>
  <c r="R341" i="4" s="1"/>
  <c r="AB317" i="4"/>
  <c r="AC317" i="4" s="1"/>
  <c r="G317" i="4"/>
  <c r="AX316" i="4"/>
  <c r="AX346" i="4" s="1"/>
  <c r="AW316" i="4"/>
  <c r="AV316" i="4"/>
  <c r="AU316" i="4"/>
  <c r="AT316" i="4"/>
  <c r="AT346" i="4" s="1"/>
  <c r="AS316" i="4"/>
  <c r="AG316" i="4"/>
  <c r="AF316" i="4"/>
  <c r="AB316" i="4"/>
  <c r="AC316" i="4" s="1"/>
  <c r="AD316" i="4" s="1"/>
  <c r="AE316" i="4" s="1"/>
  <c r="G316" i="4"/>
  <c r="AX315" i="4"/>
  <c r="AW315" i="4"/>
  <c r="AV315" i="4"/>
  <c r="AU315" i="4"/>
  <c r="AT315" i="4"/>
  <c r="AS315" i="4"/>
  <c r="AG315" i="4"/>
  <c r="R345" i="4" s="1"/>
  <c r="AF315" i="4"/>
  <c r="AD315" i="4"/>
  <c r="AE315" i="4" s="1"/>
  <c r="AC315" i="4"/>
  <c r="AB315" i="4"/>
  <c r="G315" i="4"/>
  <c r="AX314" i="4"/>
  <c r="AX344" i="4" s="1"/>
  <c r="AW314" i="4"/>
  <c r="AV314" i="4"/>
  <c r="AU314" i="4"/>
  <c r="AT314" i="4"/>
  <c r="AT344" i="4" s="1"/>
  <c r="AS314" i="4"/>
  <c r="AF314" i="4"/>
  <c r="AG314" i="4" s="1"/>
  <c r="AD314" i="4"/>
  <c r="AE314" i="4" s="1"/>
  <c r="AB314" i="4"/>
  <c r="AC314" i="4" s="1"/>
  <c r="G314" i="4"/>
  <c r="BA313" i="4"/>
  <c r="AZ313" i="4"/>
  <c r="AY313" i="4"/>
  <c r="AX313" i="4"/>
  <c r="AW313" i="4"/>
  <c r="AV313" i="4"/>
  <c r="AU313" i="4"/>
  <c r="AT313" i="4"/>
  <c r="AS313" i="4"/>
  <c r="AF313" i="4"/>
  <c r="AG313" i="4" s="1"/>
  <c r="AB313" i="4"/>
  <c r="AC313" i="4" s="1"/>
  <c r="AD313" i="4" s="1"/>
  <c r="AE313" i="4" s="1"/>
  <c r="G313" i="4"/>
  <c r="BA312" i="4"/>
  <c r="AZ312" i="4"/>
  <c r="AY312" i="4"/>
  <c r="AX312" i="4"/>
  <c r="AW312" i="4"/>
  <c r="AV312" i="4"/>
  <c r="AU312" i="4"/>
  <c r="AT312" i="4"/>
  <c r="AS312" i="4"/>
  <c r="AF312" i="4"/>
  <c r="AG312" i="4" s="1"/>
  <c r="AD312" i="4"/>
  <c r="AE312" i="4" s="1"/>
  <c r="AB312" i="4"/>
  <c r="AC312" i="4" s="1"/>
  <c r="G312" i="4"/>
  <c r="BA311" i="4"/>
  <c r="AZ311" i="4"/>
  <c r="AY311" i="4"/>
  <c r="AX311" i="4"/>
  <c r="AW311" i="4"/>
  <c r="AV311" i="4"/>
  <c r="AU311" i="4"/>
  <c r="AT311" i="4"/>
  <c r="AS311" i="4"/>
  <c r="AF311" i="4"/>
  <c r="AG311" i="4" s="1"/>
  <c r="AD311" i="4"/>
  <c r="AE311" i="4" s="1"/>
  <c r="AB311" i="4"/>
  <c r="AC311" i="4" s="1"/>
  <c r="G311" i="4"/>
  <c r="BA310" i="4"/>
  <c r="AZ310" i="4"/>
  <c r="AY310" i="4"/>
  <c r="AX310" i="4"/>
  <c r="AW310" i="4"/>
  <c r="AV310" i="4"/>
  <c r="AU310" i="4"/>
  <c r="AT310" i="4"/>
  <c r="AS310" i="4"/>
  <c r="AF310" i="4"/>
  <c r="AG310" i="4" s="1"/>
  <c r="AD310" i="4"/>
  <c r="AE310" i="4" s="1"/>
  <c r="AB310" i="4"/>
  <c r="AC310" i="4" s="1"/>
  <c r="G310" i="4"/>
  <c r="BA309" i="4"/>
  <c r="AZ309" i="4"/>
  <c r="AY309" i="4"/>
  <c r="AX309" i="4"/>
  <c r="AW309" i="4"/>
  <c r="AV309" i="4"/>
  <c r="AU309" i="4"/>
  <c r="AT309" i="4"/>
  <c r="AS309" i="4"/>
  <c r="AF309" i="4"/>
  <c r="AG309" i="4" s="1"/>
  <c r="AB309" i="4"/>
  <c r="AC309" i="4" s="1"/>
  <c r="AD309" i="4" s="1"/>
  <c r="AE309" i="4" s="1"/>
  <c r="G309" i="4"/>
  <c r="BA308" i="4"/>
  <c r="AZ308" i="4"/>
  <c r="AY308" i="4"/>
  <c r="AX308" i="4"/>
  <c r="AW308" i="4"/>
  <c r="AV308" i="4"/>
  <c r="AU308" i="4"/>
  <c r="AT308" i="4"/>
  <c r="AS308" i="4"/>
  <c r="AF308" i="4"/>
  <c r="AG308" i="4" s="1"/>
  <c r="AD308" i="4"/>
  <c r="AE308" i="4" s="1"/>
  <c r="AB308" i="4"/>
  <c r="AC308" i="4" s="1"/>
  <c r="G308" i="4"/>
  <c r="BA307" i="4"/>
  <c r="AZ307" i="4"/>
  <c r="AY307" i="4"/>
  <c r="AX307" i="4"/>
  <c r="AW307" i="4"/>
  <c r="AV307" i="4"/>
  <c r="AU307" i="4"/>
  <c r="AT307" i="4"/>
  <c r="AS307" i="4"/>
  <c r="AF307" i="4"/>
  <c r="AG307" i="4" s="1"/>
  <c r="AD307" i="4"/>
  <c r="AE307" i="4" s="1"/>
  <c r="AB307" i="4"/>
  <c r="AC307" i="4" s="1"/>
  <c r="G307" i="4"/>
  <c r="BA306" i="4"/>
  <c r="AZ306" i="4"/>
  <c r="AY306" i="4"/>
  <c r="AX306" i="4"/>
  <c r="AW306" i="4"/>
  <c r="AV306" i="4"/>
  <c r="AU306" i="4"/>
  <c r="AT306" i="4"/>
  <c r="AS306" i="4"/>
  <c r="AF306" i="4"/>
  <c r="AG306" i="4" s="1"/>
  <c r="AD306" i="4"/>
  <c r="AE306" i="4" s="1"/>
  <c r="AB306" i="4"/>
  <c r="AC306" i="4" s="1"/>
  <c r="G306" i="4"/>
  <c r="BA305" i="4"/>
  <c r="AZ305" i="4"/>
  <c r="AY305" i="4"/>
  <c r="AX305" i="4"/>
  <c r="AW305" i="4"/>
  <c r="AV305" i="4"/>
  <c r="AU305" i="4"/>
  <c r="AT305" i="4"/>
  <c r="AS305" i="4"/>
  <c r="AF305" i="4"/>
  <c r="AG305" i="4" s="1"/>
  <c r="AB305" i="4"/>
  <c r="AC305" i="4" s="1"/>
  <c r="AD305" i="4" s="1"/>
  <c r="AE305" i="4" s="1"/>
  <c r="G305" i="4"/>
  <c r="BA304" i="4"/>
  <c r="AZ304" i="4"/>
  <c r="AY304" i="4"/>
  <c r="AX304" i="4"/>
  <c r="AW304" i="4"/>
  <c r="AV304" i="4"/>
  <c r="AU304" i="4"/>
  <c r="AT304" i="4"/>
  <c r="AS304" i="4"/>
  <c r="AF304" i="4"/>
  <c r="AG304" i="4" s="1"/>
  <c r="AD304" i="4"/>
  <c r="AE304" i="4" s="1"/>
  <c r="AB304" i="4"/>
  <c r="AC304" i="4" s="1"/>
  <c r="G304" i="4"/>
  <c r="BA303" i="4"/>
  <c r="AZ303" i="4"/>
  <c r="AY303" i="4"/>
  <c r="AX303" i="4"/>
  <c r="AW303" i="4"/>
  <c r="AV303" i="4"/>
  <c r="AU303" i="4"/>
  <c r="AT303" i="4"/>
  <c r="AS303" i="4"/>
  <c r="AF303" i="4"/>
  <c r="AG303" i="4" s="1"/>
  <c r="AD303" i="4"/>
  <c r="AE303" i="4" s="1"/>
  <c r="AB303" i="4"/>
  <c r="AC303" i="4" s="1"/>
  <c r="G303" i="4"/>
  <c r="BA302" i="4"/>
  <c r="AZ302" i="4"/>
  <c r="AY302" i="4"/>
  <c r="AX302" i="4"/>
  <c r="AW302" i="4"/>
  <c r="AV302" i="4"/>
  <c r="AU302" i="4"/>
  <c r="AT302" i="4"/>
  <c r="AS302" i="4"/>
  <c r="AF302" i="4"/>
  <c r="AG302" i="4" s="1"/>
  <c r="AD302" i="4"/>
  <c r="AE302" i="4" s="1"/>
  <c r="AB302" i="4"/>
  <c r="AC302" i="4" s="1"/>
  <c r="G302" i="4"/>
  <c r="BA301" i="4"/>
  <c r="AZ301" i="4"/>
  <c r="AY301" i="4"/>
  <c r="AX301" i="4"/>
  <c r="AW301" i="4"/>
  <c r="AV301" i="4"/>
  <c r="AU301" i="4"/>
  <c r="AT301" i="4"/>
  <c r="AS301" i="4"/>
  <c r="AF301" i="4"/>
  <c r="AG301" i="4" s="1"/>
  <c r="AB301" i="4"/>
  <c r="AC301" i="4" s="1"/>
  <c r="AD301" i="4" s="1"/>
  <c r="AE301" i="4" s="1"/>
  <c r="G301" i="4"/>
  <c r="BA300" i="4"/>
  <c r="AZ300" i="4"/>
  <c r="AY300" i="4"/>
  <c r="AX300" i="4"/>
  <c r="AW300" i="4"/>
  <c r="AV300" i="4"/>
  <c r="AU300" i="4"/>
  <c r="AT300" i="4"/>
  <c r="AS300" i="4"/>
  <c r="AF300" i="4"/>
  <c r="AG300" i="4" s="1"/>
  <c r="AD300" i="4"/>
  <c r="AE300" i="4" s="1"/>
  <c r="AC300" i="4"/>
  <c r="AB300" i="4"/>
  <c r="G300" i="4"/>
  <c r="BA299" i="4"/>
  <c r="AZ299" i="4"/>
  <c r="AY299" i="4"/>
  <c r="AX299" i="4"/>
  <c r="AW299" i="4"/>
  <c r="AV299" i="4"/>
  <c r="AU299" i="4"/>
  <c r="AT299" i="4"/>
  <c r="AS299" i="4"/>
  <c r="AF299" i="4"/>
  <c r="AG299" i="4" s="1"/>
  <c r="AB299" i="4"/>
  <c r="AC299" i="4" s="1"/>
  <c r="AD299" i="4" s="1"/>
  <c r="AE299" i="4" s="1"/>
  <c r="G299" i="4"/>
  <c r="BA298" i="4"/>
  <c r="AZ298" i="4"/>
  <c r="AY298" i="4"/>
  <c r="AX298" i="4"/>
  <c r="AW298" i="4"/>
  <c r="AV298" i="4"/>
  <c r="AU298" i="4"/>
  <c r="AT298" i="4"/>
  <c r="AS298" i="4"/>
  <c r="AF298" i="4"/>
  <c r="AG298" i="4" s="1"/>
  <c r="AE298" i="4"/>
  <c r="AB298" i="4"/>
  <c r="AC298" i="4" s="1"/>
  <c r="AD298" i="4" s="1"/>
  <c r="G298" i="4"/>
  <c r="BA297" i="4"/>
  <c r="AZ297" i="4"/>
  <c r="AY297" i="4"/>
  <c r="AX297" i="4"/>
  <c r="AW297" i="4"/>
  <c r="AV297" i="4"/>
  <c r="AU297" i="4"/>
  <c r="AT297" i="4"/>
  <c r="AS297" i="4"/>
  <c r="AF297" i="4"/>
  <c r="AG297" i="4" s="1"/>
  <c r="AB297" i="4"/>
  <c r="AC297" i="4" s="1"/>
  <c r="AD297" i="4" s="1"/>
  <c r="AE297" i="4" s="1"/>
  <c r="G297" i="4"/>
  <c r="BA296" i="4"/>
  <c r="AZ296" i="4"/>
  <c r="AY296" i="4"/>
  <c r="AX296" i="4"/>
  <c r="AW296" i="4"/>
  <c r="AV296" i="4"/>
  <c r="AU296" i="4"/>
  <c r="AT296" i="4"/>
  <c r="AS296" i="4"/>
  <c r="AF296" i="4"/>
  <c r="AG296" i="4" s="1"/>
  <c r="AB296" i="4"/>
  <c r="AC296" i="4" s="1"/>
  <c r="AD296" i="4" s="1"/>
  <c r="AE296" i="4" s="1"/>
  <c r="G296" i="4"/>
  <c r="BA295" i="4"/>
  <c r="AZ295" i="4"/>
  <c r="AY295" i="4"/>
  <c r="AX295" i="4"/>
  <c r="AW295" i="4"/>
  <c r="AV295" i="4"/>
  <c r="AU295" i="4"/>
  <c r="AT295" i="4"/>
  <c r="AS295" i="4"/>
  <c r="AF295" i="4"/>
  <c r="AG295" i="4" s="1"/>
  <c r="AB295" i="4"/>
  <c r="AC295" i="4" s="1"/>
  <c r="AD295" i="4" s="1"/>
  <c r="AE295" i="4" s="1"/>
  <c r="G295" i="4"/>
  <c r="BA294" i="4"/>
  <c r="AZ294" i="4"/>
  <c r="AY294" i="4"/>
  <c r="AX294" i="4"/>
  <c r="AW294" i="4"/>
  <c r="AV294" i="4"/>
  <c r="AU294" i="4"/>
  <c r="AT294" i="4"/>
  <c r="AS294" i="4"/>
  <c r="AF294" i="4"/>
  <c r="AG294" i="4" s="1"/>
  <c r="AB294" i="4"/>
  <c r="AC294" i="4" s="1"/>
  <c r="AD294" i="4" s="1"/>
  <c r="AE294" i="4" s="1"/>
  <c r="G294" i="4"/>
  <c r="BA293" i="4"/>
  <c r="AZ293" i="4"/>
  <c r="AY293" i="4"/>
  <c r="AX293" i="4"/>
  <c r="AW293" i="4"/>
  <c r="AV293" i="4"/>
  <c r="AU293" i="4"/>
  <c r="AT293" i="4"/>
  <c r="AS293" i="4"/>
  <c r="AF293" i="4"/>
  <c r="AG293" i="4" s="1"/>
  <c r="AB293" i="4"/>
  <c r="AC293" i="4" s="1"/>
  <c r="AD293" i="4" s="1"/>
  <c r="AE293" i="4" s="1"/>
  <c r="G293" i="4"/>
  <c r="G292" i="4"/>
  <c r="G291" i="4"/>
  <c r="R290" i="4"/>
  <c r="G290" i="4"/>
  <c r="AG289" i="4"/>
  <c r="AF289" i="4"/>
  <c r="AB289" i="4"/>
  <c r="AC289" i="4" s="1"/>
  <c r="G289" i="4"/>
  <c r="AF288" i="4"/>
  <c r="AG288" i="4" s="1"/>
  <c r="AB288" i="4"/>
  <c r="AC288" i="4" s="1"/>
  <c r="G288" i="4"/>
  <c r="AF287" i="4"/>
  <c r="AG287" i="4" s="1"/>
  <c r="AB287" i="4"/>
  <c r="AC287" i="4" s="1"/>
  <c r="G287" i="4"/>
  <c r="AG286" i="4"/>
  <c r="AF286" i="4"/>
  <c r="AD286" i="4"/>
  <c r="AE286" i="4" s="1"/>
  <c r="AC286" i="4"/>
  <c r="AB286" i="4"/>
  <c r="G286" i="4"/>
  <c r="AF285" i="4"/>
  <c r="AG285" i="4" s="1"/>
  <c r="AC285" i="4"/>
  <c r="AD285" i="4" s="1"/>
  <c r="AE285" i="4" s="1"/>
  <c r="AB285" i="4"/>
  <c r="G285" i="4"/>
  <c r="AG284" i="4"/>
  <c r="AF284" i="4"/>
  <c r="AE284" i="4"/>
  <c r="AB284" i="4"/>
  <c r="AC284" i="4" s="1"/>
  <c r="AD284" i="4" s="1"/>
  <c r="G284" i="4"/>
  <c r="Q283" i="4"/>
  <c r="G283" i="4"/>
  <c r="G282" i="4"/>
  <c r="G281" i="4"/>
  <c r="AG280" i="4"/>
  <c r="AF280" i="4"/>
  <c r="AD280" i="4"/>
  <c r="AE280" i="4" s="1"/>
  <c r="AC280" i="4"/>
  <c r="P283" i="4" s="1"/>
  <c r="AB280" i="4"/>
  <c r="G280" i="4"/>
  <c r="AG279" i="4"/>
  <c r="R282" i="4" s="1"/>
  <c r="AF279" i="4"/>
  <c r="AB279" i="4"/>
  <c r="AC279" i="4" s="1"/>
  <c r="P282" i="4" s="1"/>
  <c r="G279" i="4"/>
  <c r="AF278" i="4"/>
  <c r="AG278" i="4" s="1"/>
  <c r="R281" i="4" s="1"/>
  <c r="AB278" i="4"/>
  <c r="AC278" i="4" s="1"/>
  <c r="G278" i="4"/>
  <c r="AF277" i="4"/>
  <c r="AG277" i="4" s="1"/>
  <c r="R283" i="4" s="1"/>
  <c r="AB277" i="4"/>
  <c r="AC277" i="4" s="1"/>
  <c r="AD277" i="4" s="1"/>
  <c r="AE277" i="4" s="1"/>
  <c r="G277" i="4"/>
  <c r="AG276" i="4"/>
  <c r="AF276" i="4"/>
  <c r="AD276" i="4"/>
  <c r="AE276" i="4" s="1"/>
  <c r="AC276" i="4"/>
  <c r="AB276" i="4"/>
  <c r="G276" i="4"/>
  <c r="AF275" i="4"/>
  <c r="AG275" i="4" s="1"/>
  <c r="AC275" i="4"/>
  <c r="AD275" i="4" s="1"/>
  <c r="AE275" i="4" s="1"/>
  <c r="AB275" i="4"/>
  <c r="G275" i="4"/>
  <c r="G274" i="4"/>
  <c r="G273" i="4"/>
  <c r="G272" i="4"/>
  <c r="AF271" i="4"/>
  <c r="AG271" i="4" s="1"/>
  <c r="AD271" i="4"/>
  <c r="AE271" i="4" s="1"/>
  <c r="AB271" i="4"/>
  <c r="AC271" i="4" s="1"/>
  <c r="G271" i="4"/>
  <c r="AG270" i="4"/>
  <c r="AF270" i="4"/>
  <c r="AC270" i="4"/>
  <c r="P273" i="4" s="1"/>
  <c r="AB270" i="4"/>
  <c r="G270" i="4"/>
  <c r="AG269" i="4"/>
  <c r="AF269" i="4"/>
  <c r="AB269" i="4"/>
  <c r="AC269" i="4" s="1"/>
  <c r="G269" i="4"/>
  <c r="AF268" i="4"/>
  <c r="AG268" i="4" s="1"/>
  <c r="R274" i="4" s="1"/>
  <c r="AB268" i="4"/>
  <c r="AC268" i="4" s="1"/>
  <c r="AD268" i="4" s="1"/>
  <c r="AE268" i="4" s="1"/>
  <c r="G268" i="4"/>
  <c r="AF267" i="4"/>
  <c r="AG267" i="4" s="1"/>
  <c r="AB267" i="4"/>
  <c r="AC267" i="4" s="1"/>
  <c r="AD267" i="4" s="1"/>
  <c r="AE267" i="4" s="1"/>
  <c r="G267" i="4"/>
  <c r="AG266" i="4"/>
  <c r="AF266" i="4"/>
  <c r="AD266" i="4"/>
  <c r="AE266" i="4" s="1"/>
  <c r="AC266" i="4"/>
  <c r="AB266" i="4"/>
  <c r="G266" i="4"/>
  <c r="G265" i="4"/>
  <c r="G264" i="4"/>
  <c r="G263" i="4"/>
  <c r="AG262" i="4"/>
  <c r="R265" i="4" s="1"/>
  <c r="AF262" i="4"/>
  <c r="AB262" i="4"/>
  <c r="AC262" i="4" s="1"/>
  <c r="G262" i="4"/>
  <c r="AF261" i="4"/>
  <c r="AG261" i="4" s="1"/>
  <c r="AB261" i="4"/>
  <c r="AC261" i="4" s="1"/>
  <c r="P264" i="4" s="1"/>
  <c r="G261" i="4"/>
  <c r="AG260" i="4"/>
  <c r="AF260" i="4"/>
  <c r="AC260" i="4"/>
  <c r="P263" i="4" s="1"/>
  <c r="AB260" i="4"/>
  <c r="G260" i="4"/>
  <c r="AG259" i="4"/>
  <c r="AF259" i="4"/>
  <c r="AC259" i="4"/>
  <c r="AD259" i="4" s="1"/>
  <c r="AE259" i="4" s="1"/>
  <c r="AB259" i="4"/>
  <c r="G259" i="4"/>
  <c r="AF258" i="4"/>
  <c r="AG258" i="4" s="1"/>
  <c r="AC258" i="4"/>
  <c r="AD258" i="4" s="1"/>
  <c r="AE258" i="4" s="1"/>
  <c r="AB258" i="4"/>
  <c r="G258" i="4"/>
  <c r="AF257" i="4"/>
  <c r="AG257" i="4" s="1"/>
  <c r="AE257" i="4"/>
  <c r="AB257" i="4"/>
  <c r="AC257" i="4" s="1"/>
  <c r="AD257" i="4" s="1"/>
  <c r="G257" i="4"/>
  <c r="AY256" i="4"/>
  <c r="AX256" i="4"/>
  <c r="AT256" i="4"/>
  <c r="G256" i="4"/>
  <c r="BA255" i="4"/>
  <c r="AT255" i="4"/>
  <c r="AS255" i="4"/>
  <c r="G255" i="4"/>
  <c r="AY254" i="4"/>
  <c r="AX254" i="4"/>
  <c r="AT254" i="4"/>
  <c r="R254" i="4"/>
  <c r="G254" i="4"/>
  <c r="BA253" i="4"/>
  <c r="BA256" i="4" s="1"/>
  <c r="AZ253" i="4"/>
  <c r="AY253" i="4"/>
  <c r="AX253" i="4"/>
  <c r="AW253" i="4"/>
  <c r="AW256" i="4" s="1"/>
  <c r="AV253" i="4"/>
  <c r="AU253" i="4"/>
  <c r="AT253" i="4"/>
  <c r="AS253" i="4"/>
  <c r="AS256" i="4" s="1"/>
  <c r="AG253" i="4"/>
  <c r="AF253" i="4"/>
  <c r="AC253" i="4"/>
  <c r="AB253" i="4"/>
  <c r="G253" i="4"/>
  <c r="BA252" i="4"/>
  <c r="AZ252" i="4"/>
  <c r="AZ255" i="4" s="1"/>
  <c r="AY252" i="4"/>
  <c r="AY255" i="4" s="1"/>
  <c r="AX252" i="4"/>
  <c r="AX255" i="4" s="1"/>
  <c r="AW252" i="4"/>
  <c r="AW255" i="4" s="1"/>
  <c r="AV252" i="4"/>
  <c r="AV255" i="4" s="1"/>
  <c r="AU252" i="4"/>
  <c r="AT252" i="4"/>
  <c r="AS252" i="4"/>
  <c r="AG252" i="4"/>
  <c r="R255" i="4" s="1"/>
  <c r="AF252" i="4"/>
  <c r="AB252" i="4"/>
  <c r="AC252" i="4" s="1"/>
  <c r="G252" i="4"/>
  <c r="BA251" i="4"/>
  <c r="BA254" i="4" s="1"/>
  <c r="AZ251" i="4"/>
  <c r="AY251" i="4"/>
  <c r="AX251" i="4"/>
  <c r="AW251" i="4"/>
  <c r="AW254" i="4" s="1"/>
  <c r="AV251" i="4"/>
  <c r="AU251" i="4"/>
  <c r="AU254" i="4" s="1"/>
  <c r="AT251" i="4"/>
  <c r="AS251" i="4"/>
  <c r="AS254" i="4" s="1"/>
  <c r="AG251" i="4"/>
  <c r="AF251" i="4"/>
  <c r="AB251" i="4"/>
  <c r="AC251" i="4" s="1"/>
  <c r="G251" i="4"/>
  <c r="BA250" i="4"/>
  <c r="AZ250" i="4"/>
  <c r="AY250" i="4"/>
  <c r="AX250" i="4"/>
  <c r="AW250" i="4"/>
  <c r="AV250" i="4"/>
  <c r="AV256" i="4" s="1"/>
  <c r="AU250" i="4"/>
  <c r="AU256" i="4" s="1"/>
  <c r="AT250" i="4"/>
  <c r="AS250" i="4"/>
  <c r="AG250" i="4"/>
  <c r="AF250" i="4"/>
  <c r="AB250" i="4"/>
  <c r="AC250" i="4" s="1"/>
  <c r="AD250" i="4" s="1"/>
  <c r="AE250" i="4" s="1"/>
  <c r="G250" i="4"/>
  <c r="BA249" i="4"/>
  <c r="AZ249" i="4"/>
  <c r="AY249" i="4"/>
  <c r="AX249" i="4"/>
  <c r="AW249" i="4"/>
  <c r="AV249" i="4"/>
  <c r="AU249" i="4"/>
  <c r="AT249" i="4"/>
  <c r="AS249" i="4"/>
  <c r="AG249" i="4"/>
  <c r="AF249" i="4"/>
  <c r="AC249" i="4"/>
  <c r="AD249" i="4" s="1"/>
  <c r="AE249" i="4" s="1"/>
  <c r="AB249" i="4"/>
  <c r="G249" i="4"/>
  <c r="BA248" i="4"/>
  <c r="AZ248" i="4"/>
  <c r="AY248" i="4"/>
  <c r="AX248" i="4"/>
  <c r="AW248" i="4"/>
  <c r="AV248" i="4"/>
  <c r="AU248" i="4"/>
  <c r="AT248" i="4"/>
  <c r="AS248" i="4"/>
  <c r="AG248" i="4"/>
  <c r="AF248" i="4"/>
  <c r="AB248" i="4"/>
  <c r="AC248" i="4" s="1"/>
  <c r="AD248" i="4" s="1"/>
  <c r="AE248" i="4" s="1"/>
  <c r="G248" i="4"/>
  <c r="G247" i="4"/>
  <c r="G246" i="4"/>
  <c r="P245" i="4"/>
  <c r="G245" i="4"/>
  <c r="AF244" i="4"/>
  <c r="AG244" i="4" s="1"/>
  <c r="AB244" i="4"/>
  <c r="AC244" i="4" s="1"/>
  <c r="G244" i="4"/>
  <c r="AG243" i="4"/>
  <c r="R246" i="4" s="1"/>
  <c r="AF243" i="4"/>
  <c r="AD243" i="4"/>
  <c r="AC243" i="4"/>
  <c r="AB243" i="4"/>
  <c r="G243" i="4"/>
  <c r="AG242" i="4"/>
  <c r="R245" i="4" s="1"/>
  <c r="AF242" i="4"/>
  <c r="AC242" i="4"/>
  <c r="AD242" i="4" s="1"/>
  <c r="AE242" i="4" s="1"/>
  <c r="AB242" i="4"/>
  <c r="G242" i="4"/>
  <c r="AF241" i="4"/>
  <c r="AG241" i="4" s="1"/>
  <c r="AB241" i="4"/>
  <c r="AC241" i="4" s="1"/>
  <c r="AD241" i="4" s="1"/>
  <c r="AE241" i="4" s="1"/>
  <c r="G241" i="4"/>
  <c r="AF240" i="4"/>
  <c r="AG240" i="4" s="1"/>
  <c r="AD240" i="4"/>
  <c r="AE240" i="4" s="1"/>
  <c r="AB240" i="4"/>
  <c r="AC240" i="4" s="1"/>
  <c r="G240" i="4"/>
  <c r="AG239" i="4"/>
  <c r="AF239" i="4"/>
  <c r="AD239" i="4"/>
  <c r="AE239" i="4" s="1"/>
  <c r="AC239" i="4"/>
  <c r="AB239" i="4"/>
  <c r="G239" i="4"/>
  <c r="G238" i="4"/>
  <c r="P237" i="4"/>
  <c r="G237" i="4"/>
  <c r="P236" i="4"/>
  <c r="G236" i="4"/>
  <c r="AF235" i="4"/>
  <c r="AG235" i="4" s="1"/>
  <c r="AB235" i="4"/>
  <c r="AC235" i="4" s="1"/>
  <c r="AD235" i="4" s="1"/>
  <c r="G235" i="4"/>
  <c r="AF234" i="4"/>
  <c r="AG234" i="4" s="1"/>
  <c r="AD234" i="4"/>
  <c r="AB234" i="4"/>
  <c r="AC234" i="4" s="1"/>
  <c r="G234" i="4"/>
  <c r="AG233" i="4"/>
  <c r="R236" i="4" s="1"/>
  <c r="AF233" i="4"/>
  <c r="AC233" i="4"/>
  <c r="AD233" i="4" s="1"/>
  <c r="AB233" i="4"/>
  <c r="G233" i="4"/>
  <c r="AF232" i="4"/>
  <c r="AG232" i="4" s="1"/>
  <c r="R238" i="4" s="1"/>
  <c r="AB232" i="4"/>
  <c r="AC232" i="4" s="1"/>
  <c r="AD232" i="4" s="1"/>
  <c r="AE232" i="4" s="1"/>
  <c r="G232" i="4"/>
  <c r="AF231" i="4"/>
  <c r="AG231" i="4" s="1"/>
  <c r="AE231" i="4"/>
  <c r="AB231" i="4"/>
  <c r="AC231" i="4" s="1"/>
  <c r="AD231" i="4" s="1"/>
  <c r="G231" i="4"/>
  <c r="AF230" i="4"/>
  <c r="AG230" i="4" s="1"/>
  <c r="AB230" i="4"/>
  <c r="AC230" i="4" s="1"/>
  <c r="AD230" i="4" s="1"/>
  <c r="AE230" i="4" s="1"/>
  <c r="G230" i="4"/>
  <c r="G229" i="4"/>
  <c r="G228" i="4"/>
  <c r="G227" i="4"/>
  <c r="AF226" i="4"/>
  <c r="AG226" i="4" s="1"/>
  <c r="R229" i="4" s="1"/>
  <c r="AB226" i="4"/>
  <c r="AC226" i="4" s="1"/>
  <c r="G226" i="4"/>
  <c r="AF225" i="4"/>
  <c r="AG225" i="4" s="1"/>
  <c r="AB225" i="4"/>
  <c r="AC225" i="4" s="1"/>
  <c r="G225" i="4"/>
  <c r="AF224" i="4"/>
  <c r="AG224" i="4" s="1"/>
  <c r="R227" i="4" s="1"/>
  <c r="AB224" i="4"/>
  <c r="AC224" i="4" s="1"/>
  <c r="G224" i="4"/>
  <c r="AG223" i="4"/>
  <c r="AF223" i="4"/>
  <c r="AC223" i="4"/>
  <c r="AD223" i="4" s="1"/>
  <c r="AE223" i="4" s="1"/>
  <c r="AB223" i="4"/>
  <c r="G223" i="4"/>
  <c r="AF222" i="4"/>
  <c r="AG222" i="4" s="1"/>
  <c r="AD222" i="4"/>
  <c r="AE222" i="4" s="1"/>
  <c r="AB222" i="4"/>
  <c r="AC222" i="4" s="1"/>
  <c r="G222" i="4"/>
  <c r="AG221" i="4"/>
  <c r="AF221" i="4"/>
  <c r="AC221" i="4"/>
  <c r="AD221" i="4" s="1"/>
  <c r="AE221" i="4" s="1"/>
  <c r="AB221" i="4"/>
  <c r="G221" i="4"/>
  <c r="G220" i="4"/>
  <c r="G219" i="4"/>
  <c r="G218" i="4"/>
  <c r="AG217" i="4"/>
  <c r="AF217" i="4"/>
  <c r="AB217" i="4"/>
  <c r="AC217" i="4" s="1"/>
  <c r="G217" i="4"/>
  <c r="AF216" i="4"/>
  <c r="AG216" i="4" s="1"/>
  <c r="R219" i="4" s="1"/>
  <c r="AB216" i="4"/>
  <c r="AC216" i="4" s="1"/>
  <c r="G216" i="4"/>
  <c r="AG215" i="4"/>
  <c r="AF215" i="4"/>
  <c r="AC215" i="4"/>
  <c r="AD215" i="4" s="1"/>
  <c r="AB215" i="4"/>
  <c r="G215" i="4"/>
  <c r="AF214" i="4"/>
  <c r="AG214" i="4" s="1"/>
  <c r="R220" i="4" s="1"/>
  <c r="AB214" i="4"/>
  <c r="AC214" i="4" s="1"/>
  <c r="AD214" i="4" s="1"/>
  <c r="AE214" i="4" s="1"/>
  <c r="G214" i="4"/>
  <c r="AF213" i="4"/>
  <c r="AG213" i="4" s="1"/>
  <c r="AC213" i="4"/>
  <c r="AD213" i="4" s="1"/>
  <c r="AE213" i="4" s="1"/>
  <c r="AB213" i="4"/>
  <c r="G213" i="4"/>
  <c r="AF212" i="4"/>
  <c r="AG212" i="4" s="1"/>
  <c r="AD212" i="4"/>
  <c r="AE212" i="4" s="1"/>
  <c r="AB212" i="4"/>
  <c r="AC212" i="4" s="1"/>
  <c r="P218" i="4" s="1"/>
  <c r="G212" i="4"/>
  <c r="G211" i="4"/>
  <c r="G210" i="4"/>
  <c r="G209" i="4"/>
  <c r="AF208" i="4"/>
  <c r="AG208" i="4" s="1"/>
  <c r="R211" i="4" s="1"/>
  <c r="AB208" i="4"/>
  <c r="AC208" i="4" s="1"/>
  <c r="G208" i="4"/>
  <c r="AG207" i="4"/>
  <c r="AF207" i="4"/>
  <c r="AB207" i="4"/>
  <c r="AC207" i="4" s="1"/>
  <c r="G207" i="4"/>
  <c r="AF206" i="4"/>
  <c r="AG206" i="4" s="1"/>
  <c r="R209" i="4" s="1"/>
  <c r="AB206" i="4"/>
  <c r="AC206" i="4" s="1"/>
  <c r="G206" i="4"/>
  <c r="AG205" i="4"/>
  <c r="AF205" i="4"/>
  <c r="AC205" i="4"/>
  <c r="AD205" i="4" s="1"/>
  <c r="AE205" i="4" s="1"/>
  <c r="AB205" i="4"/>
  <c r="G205" i="4"/>
  <c r="AF204" i="4"/>
  <c r="AG204" i="4" s="1"/>
  <c r="AB204" i="4"/>
  <c r="AC204" i="4" s="1"/>
  <c r="AD204" i="4" s="1"/>
  <c r="AE204" i="4" s="1"/>
  <c r="G204" i="4"/>
  <c r="AF203" i="4"/>
  <c r="AG203" i="4" s="1"/>
  <c r="AC203" i="4"/>
  <c r="AD203" i="4" s="1"/>
  <c r="AE203" i="4" s="1"/>
  <c r="AB203" i="4"/>
  <c r="G203" i="4"/>
  <c r="G202" i="4"/>
  <c r="G201" i="4"/>
  <c r="G200" i="4"/>
  <c r="AG199" i="4"/>
  <c r="AF199" i="4"/>
  <c r="AC199" i="4"/>
  <c r="AD199" i="4" s="1"/>
  <c r="AB199" i="4"/>
  <c r="G199" i="4"/>
  <c r="AF198" i="4"/>
  <c r="AG198" i="4" s="1"/>
  <c r="R201" i="4" s="1"/>
  <c r="AB198" i="4"/>
  <c r="AC198" i="4" s="1"/>
  <c r="G198" i="4"/>
  <c r="AG197" i="4"/>
  <c r="AF197" i="4"/>
  <c r="AB197" i="4"/>
  <c r="AC197" i="4" s="1"/>
  <c r="G197" i="4"/>
  <c r="AF196" i="4"/>
  <c r="AG196" i="4" s="1"/>
  <c r="AB196" i="4"/>
  <c r="AC196" i="4" s="1"/>
  <c r="AD196" i="4" s="1"/>
  <c r="AE196" i="4" s="1"/>
  <c r="G196" i="4"/>
  <c r="AG195" i="4"/>
  <c r="AF195" i="4"/>
  <c r="AC195" i="4"/>
  <c r="AD195" i="4" s="1"/>
  <c r="AE195" i="4" s="1"/>
  <c r="AB195" i="4"/>
  <c r="G195" i="4"/>
  <c r="AF194" i="4"/>
  <c r="AG194" i="4" s="1"/>
  <c r="R200" i="4" s="1"/>
  <c r="AB194" i="4"/>
  <c r="AC194" i="4" s="1"/>
  <c r="AD194" i="4" s="1"/>
  <c r="AE194" i="4" s="1"/>
  <c r="G194" i="4"/>
  <c r="G193" i="4"/>
  <c r="G192" i="4"/>
  <c r="G191" i="4"/>
  <c r="AF190" i="4"/>
  <c r="AG190" i="4" s="1"/>
  <c r="R193" i="4" s="1"/>
  <c r="AB190" i="4"/>
  <c r="AC190" i="4" s="1"/>
  <c r="P193" i="4" s="1"/>
  <c r="G190" i="4"/>
  <c r="AG189" i="4"/>
  <c r="R192" i="4" s="1"/>
  <c r="AF189" i="4"/>
  <c r="AC189" i="4"/>
  <c r="P192" i="4" s="1"/>
  <c r="AB189" i="4"/>
  <c r="G189" i="4"/>
  <c r="AF188" i="4"/>
  <c r="AG188" i="4" s="1"/>
  <c r="AB188" i="4"/>
  <c r="AC188" i="4" s="1"/>
  <c r="G188" i="4"/>
  <c r="AG187" i="4"/>
  <c r="AF187" i="4"/>
  <c r="AB187" i="4"/>
  <c r="AC187" i="4" s="1"/>
  <c r="AD187" i="4" s="1"/>
  <c r="AE187" i="4" s="1"/>
  <c r="G187" i="4"/>
  <c r="AF186" i="4"/>
  <c r="AG186" i="4" s="1"/>
  <c r="AB186" i="4"/>
  <c r="AC186" i="4" s="1"/>
  <c r="AD186" i="4" s="1"/>
  <c r="AE186" i="4" s="1"/>
  <c r="G186" i="4"/>
  <c r="AG185" i="4"/>
  <c r="AF185" i="4"/>
  <c r="AC185" i="4"/>
  <c r="AD185" i="4" s="1"/>
  <c r="AE185" i="4" s="1"/>
  <c r="AB185" i="4"/>
  <c r="G185" i="4"/>
  <c r="G184" i="4"/>
  <c r="G183" i="4"/>
  <c r="G182" i="4"/>
  <c r="AF181" i="4"/>
  <c r="AG181" i="4" s="1"/>
  <c r="AC181" i="4"/>
  <c r="AD181" i="4" s="1"/>
  <c r="AB181" i="4"/>
  <c r="G181" i="4"/>
  <c r="AF180" i="4"/>
  <c r="AG180" i="4" s="1"/>
  <c r="R183" i="4" s="1"/>
  <c r="AB180" i="4"/>
  <c r="AC180" i="4" s="1"/>
  <c r="P183" i="4" s="1"/>
  <c r="G180" i="4"/>
  <c r="AG179" i="4"/>
  <c r="R182" i="4" s="1"/>
  <c r="AF179" i="4"/>
  <c r="AC179" i="4"/>
  <c r="AD179" i="4" s="1"/>
  <c r="AB179" i="4"/>
  <c r="G179" i="4"/>
  <c r="AF178" i="4"/>
  <c r="AG178" i="4" s="1"/>
  <c r="R184" i="4" s="1"/>
  <c r="AB178" i="4"/>
  <c r="AC178" i="4" s="1"/>
  <c r="AD178" i="4" s="1"/>
  <c r="AE178" i="4" s="1"/>
  <c r="G178" i="4"/>
  <c r="AG177" i="4"/>
  <c r="AF177" i="4"/>
  <c r="AB177" i="4"/>
  <c r="AC177" i="4" s="1"/>
  <c r="AD177" i="4" s="1"/>
  <c r="AE177" i="4" s="1"/>
  <c r="G177" i="4"/>
  <c r="AF176" i="4"/>
  <c r="AG176" i="4" s="1"/>
  <c r="AB176" i="4"/>
  <c r="AC176" i="4" s="1"/>
  <c r="P182" i="4" s="1"/>
  <c r="G176" i="4"/>
  <c r="G175" i="4"/>
  <c r="G174" i="4"/>
  <c r="AG173" i="4"/>
  <c r="R173" i="4"/>
  <c r="G173" i="4"/>
  <c r="AG172" i="4"/>
  <c r="AF172" i="4"/>
  <c r="AC172" i="4"/>
  <c r="AB172" i="4"/>
  <c r="G172" i="4"/>
  <c r="AF171" i="4"/>
  <c r="AG171" i="4" s="1"/>
  <c r="R174" i="4" s="1"/>
  <c r="AB171" i="4"/>
  <c r="AC171" i="4" s="1"/>
  <c r="AD171" i="4" s="1"/>
  <c r="AE171" i="4" s="1"/>
  <c r="G171" i="4"/>
  <c r="AF170" i="4"/>
  <c r="AG170" i="4" s="1"/>
  <c r="AC170" i="4"/>
  <c r="AD170" i="4" s="1"/>
  <c r="AB170" i="4"/>
  <c r="G170" i="4"/>
  <c r="AF169" i="4"/>
  <c r="AG169" i="4" s="1"/>
  <c r="AB169" i="4"/>
  <c r="AC169" i="4" s="1"/>
  <c r="AD169" i="4" s="1"/>
  <c r="AE169" i="4" s="1"/>
  <c r="G169" i="4"/>
  <c r="AG168" i="4"/>
  <c r="AF168" i="4"/>
  <c r="AC168" i="4"/>
  <c r="P174" i="4" s="1"/>
  <c r="AB168" i="4"/>
  <c r="G168" i="4"/>
  <c r="AF167" i="4"/>
  <c r="AG167" i="4" s="1"/>
  <c r="AB167" i="4"/>
  <c r="AC167" i="4" s="1"/>
  <c r="AD167" i="4" s="1"/>
  <c r="AE167" i="4" s="1"/>
  <c r="G167" i="4"/>
  <c r="G166" i="4"/>
  <c r="G165" i="4"/>
  <c r="P164" i="4"/>
  <c r="G164" i="4"/>
  <c r="AF163" i="4"/>
  <c r="AG163" i="4" s="1"/>
  <c r="R166" i="4" s="1"/>
  <c r="AD163" i="4"/>
  <c r="AE163" i="4" s="1"/>
  <c r="AB163" i="4"/>
  <c r="AC163" i="4" s="1"/>
  <c r="G163" i="4"/>
  <c r="AG162" i="4"/>
  <c r="R165" i="4" s="1"/>
  <c r="AF162" i="4"/>
  <c r="AC162" i="4"/>
  <c r="AB162" i="4"/>
  <c r="G162" i="4"/>
  <c r="AF161" i="4"/>
  <c r="AG161" i="4" s="1"/>
  <c r="R164" i="4" s="1"/>
  <c r="AB161" i="4"/>
  <c r="AC161" i="4" s="1"/>
  <c r="AD161" i="4" s="1"/>
  <c r="G161" i="4"/>
  <c r="AF160" i="4"/>
  <c r="AG160" i="4" s="1"/>
  <c r="AC160" i="4"/>
  <c r="AD160" i="4" s="1"/>
  <c r="AE160" i="4" s="1"/>
  <c r="AB160" i="4"/>
  <c r="G160" i="4"/>
  <c r="AF159" i="4"/>
  <c r="AG159" i="4" s="1"/>
  <c r="AD159" i="4"/>
  <c r="AE159" i="4" s="1"/>
  <c r="AB159" i="4"/>
  <c r="AC159" i="4" s="1"/>
  <c r="G159" i="4"/>
  <c r="AG158" i="4"/>
  <c r="AF158" i="4"/>
  <c r="AC158" i="4"/>
  <c r="AD158" i="4" s="1"/>
  <c r="AE158" i="4" s="1"/>
  <c r="AB158" i="4"/>
  <c r="G158" i="4"/>
  <c r="G157" i="4"/>
  <c r="G156" i="4"/>
  <c r="G155" i="4"/>
  <c r="AG154" i="4"/>
  <c r="R157" i="4" s="1"/>
  <c r="AF154" i="4"/>
  <c r="AB154" i="4"/>
  <c r="AC154" i="4" s="1"/>
  <c r="G154" i="4"/>
  <c r="AF153" i="4"/>
  <c r="AG153" i="4" s="1"/>
  <c r="AB153" i="4"/>
  <c r="AC153" i="4" s="1"/>
  <c r="G153" i="4"/>
  <c r="AG152" i="4"/>
  <c r="AF152" i="4"/>
  <c r="AC152" i="4"/>
  <c r="AD152" i="4" s="1"/>
  <c r="AE152" i="4" s="1"/>
  <c r="AB152" i="4"/>
  <c r="G152" i="4"/>
  <c r="AG151" i="4"/>
  <c r="AF151" i="4"/>
  <c r="AB151" i="4"/>
  <c r="AC151" i="4" s="1"/>
  <c r="AD151" i="4" s="1"/>
  <c r="AE151" i="4" s="1"/>
  <c r="G151" i="4"/>
  <c r="AF150" i="4"/>
  <c r="AG150" i="4" s="1"/>
  <c r="AC150" i="4"/>
  <c r="AD150" i="4" s="1"/>
  <c r="AE150" i="4" s="1"/>
  <c r="AB150" i="4"/>
  <c r="G150" i="4"/>
  <c r="AF149" i="4"/>
  <c r="AG149" i="4" s="1"/>
  <c r="AB149" i="4"/>
  <c r="AC149" i="4" s="1"/>
  <c r="AD149" i="4" s="1"/>
  <c r="G149" i="4"/>
  <c r="G148" i="4"/>
  <c r="G147" i="4"/>
  <c r="G146" i="4"/>
  <c r="AF145" i="4"/>
  <c r="AG145" i="4" s="1"/>
  <c r="AB145" i="4"/>
  <c r="AC145" i="4" s="1"/>
  <c r="G145" i="4"/>
  <c r="AG144" i="4"/>
  <c r="AF144" i="4"/>
  <c r="AC144" i="4"/>
  <c r="AD144" i="4" s="1"/>
  <c r="AB144" i="4"/>
  <c r="G144" i="4"/>
  <c r="AF143" i="4"/>
  <c r="AG143" i="4" s="1"/>
  <c r="AD143" i="4"/>
  <c r="AE143" i="4" s="1"/>
  <c r="AB143" i="4"/>
  <c r="AC143" i="4" s="1"/>
  <c r="G143" i="4"/>
  <c r="AG142" i="4"/>
  <c r="AF142" i="4"/>
  <c r="AD142" i="4"/>
  <c r="AE142" i="4" s="1"/>
  <c r="AC142" i="4"/>
  <c r="AB142" i="4"/>
  <c r="G142" i="4"/>
  <c r="AF141" i="4"/>
  <c r="AG141" i="4" s="1"/>
  <c r="AB141" i="4"/>
  <c r="AC141" i="4" s="1"/>
  <c r="AD141" i="4" s="1"/>
  <c r="AE141" i="4" s="1"/>
  <c r="G141" i="4"/>
  <c r="AG140" i="4"/>
  <c r="R146" i="4" s="1"/>
  <c r="AF140" i="4"/>
  <c r="AC140" i="4"/>
  <c r="AD140" i="4" s="1"/>
  <c r="AE140" i="4" s="1"/>
  <c r="AB140" i="4"/>
  <c r="G140" i="4"/>
  <c r="G139" i="4"/>
  <c r="G138" i="4"/>
  <c r="G137" i="4"/>
  <c r="AG136" i="4"/>
  <c r="R139" i="4" s="1"/>
  <c r="AF136" i="4"/>
  <c r="AC136" i="4"/>
  <c r="AD136" i="4" s="1"/>
  <c r="AB136" i="4"/>
  <c r="G136" i="4"/>
  <c r="AF135" i="4"/>
  <c r="AG135" i="4" s="1"/>
  <c r="R138" i="4" s="1"/>
  <c r="AB135" i="4"/>
  <c r="AC135" i="4" s="1"/>
  <c r="G135" i="4"/>
  <c r="AF134" i="4"/>
  <c r="AG134" i="4" s="1"/>
  <c r="AB134" i="4"/>
  <c r="AC134" i="4" s="1"/>
  <c r="G134" i="4"/>
  <c r="AF133" i="4"/>
  <c r="AG133" i="4" s="1"/>
  <c r="AB133" i="4"/>
  <c r="AC133" i="4" s="1"/>
  <c r="AD133" i="4" s="1"/>
  <c r="AE133" i="4" s="1"/>
  <c r="G133" i="4"/>
  <c r="AG132" i="4"/>
  <c r="AF132" i="4"/>
  <c r="AC132" i="4"/>
  <c r="AD132" i="4" s="1"/>
  <c r="AE132" i="4" s="1"/>
  <c r="AB132" i="4"/>
  <c r="G132" i="4"/>
  <c r="AF131" i="4"/>
  <c r="AG131" i="4" s="1"/>
  <c r="AB131" i="4"/>
  <c r="AC131" i="4" s="1"/>
  <c r="AD131" i="4" s="1"/>
  <c r="AE131" i="4" s="1"/>
  <c r="G131" i="4"/>
  <c r="G130" i="4"/>
  <c r="G129" i="4"/>
  <c r="G128" i="4"/>
  <c r="AF127" i="4"/>
  <c r="AG127" i="4" s="1"/>
  <c r="R130" i="4" s="1"/>
  <c r="AB127" i="4"/>
  <c r="AC127" i="4" s="1"/>
  <c r="G127" i="4"/>
  <c r="AG126" i="4"/>
  <c r="R129" i="4" s="1"/>
  <c r="AF126" i="4"/>
  <c r="AD126" i="4"/>
  <c r="AC126" i="4"/>
  <c r="AB126" i="4"/>
  <c r="G126" i="4"/>
  <c r="AF125" i="4"/>
  <c r="AG125" i="4" s="1"/>
  <c r="R128" i="4" s="1"/>
  <c r="AB125" i="4"/>
  <c r="AC125" i="4" s="1"/>
  <c r="G125" i="4"/>
  <c r="AF124" i="4"/>
  <c r="AG124" i="4" s="1"/>
  <c r="AC124" i="4"/>
  <c r="AD124" i="4" s="1"/>
  <c r="AE124" i="4" s="1"/>
  <c r="AB124" i="4"/>
  <c r="G124" i="4"/>
  <c r="AF123" i="4"/>
  <c r="AG123" i="4" s="1"/>
  <c r="AB123" i="4"/>
  <c r="AC123" i="4" s="1"/>
  <c r="P129" i="4" s="1"/>
  <c r="G123" i="4"/>
  <c r="AG122" i="4"/>
  <c r="AF122" i="4"/>
  <c r="AD122" i="4"/>
  <c r="AE122" i="4" s="1"/>
  <c r="AC122" i="4"/>
  <c r="AB122" i="4"/>
  <c r="G122" i="4"/>
  <c r="G121" i="4"/>
  <c r="G120" i="4"/>
  <c r="G119" i="4"/>
  <c r="AG118" i="4"/>
  <c r="AF118" i="4"/>
  <c r="AC118" i="4"/>
  <c r="AD118" i="4" s="1"/>
  <c r="AB118" i="4"/>
  <c r="G118" i="4"/>
  <c r="AF117" i="4"/>
  <c r="AG117" i="4" s="1"/>
  <c r="AD117" i="4"/>
  <c r="Q120" i="4" s="1"/>
  <c r="AB117" i="4"/>
  <c r="AC117" i="4" s="1"/>
  <c r="G117" i="4"/>
  <c r="AG116" i="4"/>
  <c r="R119" i="4" s="1"/>
  <c r="AF116" i="4"/>
  <c r="AC116" i="4"/>
  <c r="P119" i="4" s="1"/>
  <c r="AB116" i="4"/>
  <c r="G116" i="4"/>
  <c r="AF115" i="4"/>
  <c r="AG115" i="4" s="1"/>
  <c r="AC115" i="4"/>
  <c r="AD115" i="4" s="1"/>
  <c r="AE115" i="4" s="1"/>
  <c r="AB115" i="4"/>
  <c r="G115" i="4"/>
  <c r="AG114" i="4"/>
  <c r="AF114" i="4"/>
  <c r="AC114" i="4"/>
  <c r="AD114" i="4" s="1"/>
  <c r="AE114" i="4" s="1"/>
  <c r="AB114" i="4"/>
  <c r="G114" i="4"/>
  <c r="AF113" i="4"/>
  <c r="AG113" i="4" s="1"/>
  <c r="AB113" i="4"/>
  <c r="AC113" i="4" s="1"/>
  <c r="AD113" i="4" s="1"/>
  <c r="AE113" i="4" s="1"/>
  <c r="G113" i="4"/>
  <c r="G112" i="4"/>
  <c r="G111" i="4"/>
  <c r="G110" i="4"/>
  <c r="AG109" i="4"/>
  <c r="R112" i="4" s="1"/>
  <c r="AF109" i="4"/>
  <c r="AB109" i="4"/>
  <c r="AC109" i="4" s="1"/>
  <c r="G109" i="4"/>
  <c r="AF108" i="4"/>
  <c r="AG108" i="4" s="1"/>
  <c r="AB108" i="4"/>
  <c r="AC108" i="4" s="1"/>
  <c r="G108" i="4"/>
  <c r="AF107" i="4"/>
  <c r="AG107" i="4" s="1"/>
  <c r="R110" i="4" s="1"/>
  <c r="AB107" i="4"/>
  <c r="AC107" i="4" s="1"/>
  <c r="G107" i="4"/>
  <c r="AG106" i="4"/>
  <c r="AF106" i="4"/>
  <c r="AB106" i="4"/>
  <c r="AC106" i="4" s="1"/>
  <c r="AD106" i="4" s="1"/>
  <c r="AE106" i="4" s="1"/>
  <c r="G106" i="4"/>
  <c r="AF105" i="4"/>
  <c r="AG105" i="4" s="1"/>
  <c r="AC105" i="4"/>
  <c r="AD105" i="4" s="1"/>
  <c r="AE105" i="4" s="1"/>
  <c r="AB105" i="4"/>
  <c r="G105" i="4"/>
  <c r="AF104" i="4"/>
  <c r="AG104" i="4" s="1"/>
  <c r="AB104" i="4"/>
  <c r="AC104" i="4" s="1"/>
  <c r="AD104" i="4" s="1"/>
  <c r="AE104" i="4" s="1"/>
  <c r="G104" i="4"/>
  <c r="G103" i="4"/>
  <c r="G102" i="4"/>
  <c r="G101" i="4"/>
  <c r="AF100" i="4"/>
  <c r="AG100" i="4" s="1"/>
  <c r="R103" i="4" s="1"/>
  <c r="AC100" i="4"/>
  <c r="AD100" i="4" s="1"/>
  <c r="AB100" i="4"/>
  <c r="G100" i="4"/>
  <c r="AG99" i="4"/>
  <c r="R102" i="4" s="1"/>
  <c r="AF99" i="4"/>
  <c r="AB99" i="4"/>
  <c r="AC99" i="4" s="1"/>
  <c r="G99" i="4"/>
  <c r="AF98" i="4"/>
  <c r="AG98" i="4" s="1"/>
  <c r="R101" i="4" s="1"/>
  <c r="AB98" i="4"/>
  <c r="AC98" i="4" s="1"/>
  <c r="G98" i="4"/>
  <c r="AF97" i="4"/>
  <c r="AG97" i="4" s="1"/>
  <c r="AC97" i="4"/>
  <c r="AD97" i="4" s="1"/>
  <c r="AE97" i="4" s="1"/>
  <c r="AB97" i="4"/>
  <c r="G97" i="4"/>
  <c r="AG96" i="4"/>
  <c r="AF96" i="4"/>
  <c r="AB96" i="4"/>
  <c r="AC96" i="4" s="1"/>
  <c r="AD96" i="4" s="1"/>
  <c r="AE96" i="4" s="1"/>
  <c r="G96" i="4"/>
  <c r="AF95" i="4"/>
  <c r="AG95" i="4" s="1"/>
  <c r="AC95" i="4"/>
  <c r="AD95" i="4" s="1"/>
  <c r="AE95" i="4" s="1"/>
  <c r="AB95" i="4"/>
  <c r="G95" i="4"/>
  <c r="G94" i="4"/>
  <c r="G93" i="4"/>
  <c r="G92" i="4"/>
  <c r="AG91" i="4"/>
  <c r="AF91" i="4"/>
  <c r="AB91" i="4"/>
  <c r="AC91" i="4" s="1"/>
  <c r="G91" i="4"/>
  <c r="AF90" i="4"/>
  <c r="AG90" i="4" s="1"/>
  <c r="AC90" i="4"/>
  <c r="P93" i="4" s="1"/>
  <c r="AB90" i="4"/>
  <c r="G90" i="4"/>
  <c r="AG89" i="4"/>
  <c r="R92" i="4" s="1"/>
  <c r="AF89" i="4"/>
  <c r="AB89" i="4"/>
  <c r="AC89" i="4" s="1"/>
  <c r="G89" i="4"/>
  <c r="AF88" i="4"/>
  <c r="AG88" i="4" s="1"/>
  <c r="AB88" i="4"/>
  <c r="AC88" i="4" s="1"/>
  <c r="AD88" i="4" s="1"/>
  <c r="AE88" i="4" s="1"/>
  <c r="G88" i="4"/>
  <c r="AF87" i="4"/>
  <c r="AG87" i="4" s="1"/>
  <c r="AC87" i="4"/>
  <c r="AD87" i="4" s="1"/>
  <c r="AE87" i="4" s="1"/>
  <c r="AB87" i="4"/>
  <c r="G87" i="4"/>
  <c r="AG86" i="4"/>
  <c r="AF86" i="4"/>
  <c r="AB86" i="4"/>
  <c r="AC86" i="4" s="1"/>
  <c r="AD86" i="4" s="1"/>
  <c r="AE86" i="4" s="1"/>
  <c r="G86" i="4"/>
  <c r="G85" i="4"/>
  <c r="G84" i="4"/>
  <c r="G83" i="4"/>
  <c r="AF82" i="4"/>
  <c r="AG82" i="4" s="1"/>
  <c r="R85" i="4" s="1"/>
  <c r="AB82" i="4"/>
  <c r="AC82" i="4" s="1"/>
  <c r="G82" i="4"/>
  <c r="AG81" i="4"/>
  <c r="R84" i="4" s="1"/>
  <c r="AF81" i="4"/>
  <c r="AB81" i="4"/>
  <c r="AC81" i="4" s="1"/>
  <c r="G81" i="4"/>
  <c r="AF80" i="4"/>
  <c r="AG80" i="4" s="1"/>
  <c r="AC80" i="4"/>
  <c r="P83" i="4" s="1"/>
  <c r="AB80" i="4"/>
  <c r="G80" i="4"/>
  <c r="AG79" i="4"/>
  <c r="AF79" i="4"/>
  <c r="AB79" i="4"/>
  <c r="AC79" i="4" s="1"/>
  <c r="AD79" i="4" s="1"/>
  <c r="AE79" i="4" s="1"/>
  <c r="G79" i="4"/>
  <c r="AF78" i="4"/>
  <c r="AG78" i="4" s="1"/>
  <c r="AB78" i="4"/>
  <c r="AC78" i="4" s="1"/>
  <c r="AD78" i="4" s="1"/>
  <c r="AE78" i="4" s="1"/>
  <c r="G78" i="4"/>
  <c r="AF77" i="4"/>
  <c r="AG77" i="4" s="1"/>
  <c r="AC77" i="4"/>
  <c r="AD77" i="4" s="1"/>
  <c r="AE77" i="4" s="1"/>
  <c r="AB77" i="4"/>
  <c r="G77" i="4"/>
  <c r="AY76" i="4"/>
  <c r="AT76" i="4"/>
  <c r="G76" i="4"/>
  <c r="BA75" i="4"/>
  <c r="AZ75" i="4"/>
  <c r="AT75" i="4"/>
  <c r="AS75" i="4"/>
  <c r="R75" i="4"/>
  <c r="G75" i="4"/>
  <c r="BA74" i="4"/>
  <c r="AY74" i="4"/>
  <c r="AX74" i="4"/>
  <c r="AT74" i="4"/>
  <c r="AS74" i="4"/>
  <c r="G74" i="4"/>
  <c r="BA73" i="4"/>
  <c r="BA76" i="4" s="1"/>
  <c r="AZ73" i="4"/>
  <c r="AZ76" i="4" s="1"/>
  <c r="AY73" i="4"/>
  <c r="AX73" i="4"/>
  <c r="AX76" i="4" s="1"/>
  <c r="AW73" i="4"/>
  <c r="AW76" i="4" s="1"/>
  <c r="AV73" i="4"/>
  <c r="AV76" i="4" s="1"/>
  <c r="AU73" i="4"/>
  <c r="AU76" i="4" s="1"/>
  <c r="AT73" i="4"/>
  <c r="AS73" i="4"/>
  <c r="AS76" i="4" s="1"/>
  <c r="AG73" i="4"/>
  <c r="R76" i="4" s="1"/>
  <c r="AF73" i="4"/>
  <c r="AB73" i="4"/>
  <c r="AC73" i="4" s="1"/>
  <c r="G73" i="4"/>
  <c r="BA72" i="4"/>
  <c r="AZ72" i="4"/>
  <c r="AY72" i="4"/>
  <c r="AY75" i="4" s="1"/>
  <c r="AX72" i="4"/>
  <c r="AX75" i="4" s="1"/>
  <c r="AW72" i="4"/>
  <c r="AW75" i="4" s="1"/>
  <c r="AV72" i="4"/>
  <c r="AV75" i="4" s="1"/>
  <c r="AU72" i="4"/>
  <c r="AU75" i="4" s="1"/>
  <c r="AT72" i="4"/>
  <c r="AS72" i="4"/>
  <c r="AG72" i="4"/>
  <c r="AF72" i="4"/>
  <c r="AB72" i="4"/>
  <c r="AC72" i="4" s="1"/>
  <c r="G72" i="4"/>
  <c r="BA71" i="4"/>
  <c r="AZ71" i="4"/>
  <c r="AZ74" i="4" s="1"/>
  <c r="AY71" i="4"/>
  <c r="AX71" i="4"/>
  <c r="AW71" i="4"/>
  <c r="AW74" i="4" s="1"/>
  <c r="AV71" i="4"/>
  <c r="AV74" i="4" s="1"/>
  <c r="AU71" i="4"/>
  <c r="AU74" i="4" s="1"/>
  <c r="AT71" i="4"/>
  <c r="AS71" i="4"/>
  <c r="AG71" i="4"/>
  <c r="R74" i="4" s="1"/>
  <c r="AF71" i="4"/>
  <c r="AB71" i="4"/>
  <c r="AC71" i="4" s="1"/>
  <c r="G71" i="4"/>
  <c r="BA70" i="4"/>
  <c r="AZ70" i="4"/>
  <c r="AY70" i="4"/>
  <c r="AX70" i="4"/>
  <c r="AW70" i="4"/>
  <c r="AV70" i="4"/>
  <c r="AU70" i="4"/>
  <c r="AT70" i="4"/>
  <c r="AS70" i="4"/>
  <c r="AG70" i="4"/>
  <c r="AF70" i="4"/>
  <c r="AB70" i="4"/>
  <c r="AC70" i="4" s="1"/>
  <c r="AD70" i="4" s="1"/>
  <c r="AE70" i="4" s="1"/>
  <c r="G70" i="4"/>
  <c r="BA69" i="4"/>
  <c r="AZ69" i="4"/>
  <c r="AY69" i="4"/>
  <c r="AX69" i="4"/>
  <c r="AW69" i="4"/>
  <c r="AV69" i="4"/>
  <c r="AU69" i="4"/>
  <c r="AT69" i="4"/>
  <c r="AS69" i="4"/>
  <c r="AG69" i="4"/>
  <c r="AF69" i="4"/>
  <c r="AB69" i="4"/>
  <c r="AC69" i="4" s="1"/>
  <c r="AD69" i="4" s="1"/>
  <c r="AE69" i="4" s="1"/>
  <c r="G69" i="4"/>
  <c r="BA68" i="4"/>
  <c r="AZ68" i="4"/>
  <c r="AY68" i="4"/>
  <c r="AX68" i="4"/>
  <c r="AW68" i="4"/>
  <c r="AV68" i="4"/>
  <c r="AU68" i="4"/>
  <c r="AT68" i="4"/>
  <c r="AS68" i="4"/>
  <c r="AG68" i="4"/>
  <c r="AF68" i="4"/>
  <c r="AB68" i="4"/>
  <c r="AC68" i="4" s="1"/>
  <c r="AD68" i="4" s="1"/>
  <c r="AE68" i="4" s="1"/>
  <c r="G68" i="4"/>
  <c r="G67" i="4"/>
  <c r="G66" i="4"/>
  <c r="G65" i="4"/>
  <c r="AF64" i="4"/>
  <c r="AG64" i="4" s="1"/>
  <c r="AC64" i="4"/>
  <c r="AD64" i="4" s="1"/>
  <c r="AB64" i="4"/>
  <c r="G64" i="4"/>
  <c r="AG63" i="4"/>
  <c r="R66" i="4" s="1"/>
  <c r="AF63" i="4"/>
  <c r="AB63" i="4"/>
  <c r="AC63" i="4" s="1"/>
  <c r="G63" i="4"/>
  <c r="AF62" i="4"/>
  <c r="AG62" i="4" s="1"/>
  <c r="R65" i="4" s="1"/>
  <c r="AC62" i="4"/>
  <c r="AD62" i="4" s="1"/>
  <c r="AB62" i="4"/>
  <c r="G62" i="4"/>
  <c r="AF61" i="4"/>
  <c r="AG61" i="4" s="1"/>
  <c r="AB61" i="4"/>
  <c r="AC61" i="4" s="1"/>
  <c r="AD61" i="4" s="1"/>
  <c r="AE61" i="4" s="1"/>
  <c r="G61" i="4"/>
  <c r="AG60" i="4"/>
  <c r="AF60" i="4"/>
  <c r="AB60" i="4"/>
  <c r="AC60" i="4" s="1"/>
  <c r="AD60" i="4" s="1"/>
  <c r="AE60" i="4" s="1"/>
  <c r="G60" i="4"/>
  <c r="AF59" i="4"/>
  <c r="AG59" i="4" s="1"/>
  <c r="AC59" i="4"/>
  <c r="AD59" i="4" s="1"/>
  <c r="AE59" i="4" s="1"/>
  <c r="AB59" i="4"/>
  <c r="G59" i="4"/>
  <c r="G58" i="4"/>
  <c r="G57" i="4"/>
  <c r="G56" i="4"/>
  <c r="AF55" i="4"/>
  <c r="AG55" i="4" s="1"/>
  <c r="AB55" i="4"/>
  <c r="AC55" i="4" s="1"/>
  <c r="G55" i="4"/>
  <c r="AF54" i="4"/>
  <c r="AG54" i="4" s="1"/>
  <c r="R57" i="4" s="1"/>
  <c r="AC54" i="4"/>
  <c r="AD54" i="4" s="1"/>
  <c r="AB54" i="4"/>
  <c r="G54" i="4"/>
  <c r="AG53" i="4"/>
  <c r="R56" i="4" s="1"/>
  <c r="AF53" i="4"/>
  <c r="AB53" i="4"/>
  <c r="AC53" i="4" s="1"/>
  <c r="G53" i="4"/>
  <c r="AF52" i="4"/>
  <c r="AG52" i="4" s="1"/>
  <c r="AC52" i="4"/>
  <c r="AD52" i="4" s="1"/>
  <c r="AE52" i="4" s="1"/>
  <c r="AB52" i="4"/>
  <c r="G52" i="4"/>
  <c r="AF51" i="4"/>
  <c r="AG51" i="4" s="1"/>
  <c r="AB51" i="4"/>
  <c r="AC51" i="4" s="1"/>
  <c r="G51" i="4"/>
  <c r="AF50" i="4"/>
  <c r="AG50" i="4" s="1"/>
  <c r="AB50" i="4"/>
  <c r="AC50" i="4" s="1"/>
  <c r="AD50" i="4" s="1"/>
  <c r="AE50" i="4" s="1"/>
  <c r="G50" i="4"/>
  <c r="G49" i="4"/>
  <c r="G48" i="4"/>
  <c r="G47" i="4"/>
  <c r="AG46" i="4"/>
  <c r="R49" i="4" s="1"/>
  <c r="AF46" i="4"/>
  <c r="AB46" i="4"/>
  <c r="AC46" i="4" s="1"/>
  <c r="G46" i="4"/>
  <c r="AF45" i="4"/>
  <c r="AG45" i="4" s="1"/>
  <c r="R48" i="4" s="1"/>
  <c r="AB45" i="4"/>
  <c r="AC45" i="4" s="1"/>
  <c r="G45" i="4"/>
  <c r="AF44" i="4"/>
  <c r="AG44" i="4" s="1"/>
  <c r="R47" i="4" s="1"/>
  <c r="AB44" i="4"/>
  <c r="AC44" i="4" s="1"/>
  <c r="G44" i="4"/>
  <c r="AG43" i="4"/>
  <c r="AF43" i="4"/>
  <c r="AB43" i="4"/>
  <c r="AC43" i="4" s="1"/>
  <c r="AD43" i="4" s="1"/>
  <c r="AE43" i="4" s="1"/>
  <c r="G43" i="4"/>
  <c r="AF42" i="4"/>
  <c r="AG42" i="4" s="1"/>
  <c r="AC42" i="4"/>
  <c r="AD42" i="4" s="1"/>
  <c r="AE42" i="4" s="1"/>
  <c r="AB42" i="4"/>
  <c r="G42" i="4"/>
  <c r="AF41" i="4"/>
  <c r="AG41" i="4" s="1"/>
  <c r="AB41" i="4"/>
  <c r="AC41" i="4" s="1"/>
  <c r="AD41" i="4" s="1"/>
  <c r="AE41" i="4" s="1"/>
  <c r="G41" i="4"/>
  <c r="G40" i="4"/>
  <c r="G39" i="4"/>
  <c r="G38" i="4"/>
  <c r="AF37" i="4"/>
  <c r="AG37" i="4" s="1"/>
  <c r="AC37" i="4"/>
  <c r="AD37" i="4" s="1"/>
  <c r="AB37" i="4"/>
  <c r="G37" i="4"/>
  <c r="AG36" i="4"/>
  <c r="R39" i="4" s="1"/>
  <c r="AF36" i="4"/>
  <c r="AB36" i="4"/>
  <c r="AC36" i="4" s="1"/>
  <c r="G36" i="4"/>
  <c r="AF35" i="4"/>
  <c r="AG35" i="4" s="1"/>
  <c r="R38" i="4" s="1"/>
  <c r="AB35" i="4"/>
  <c r="AC35" i="4" s="1"/>
  <c r="G35" i="4"/>
  <c r="AF34" i="4"/>
  <c r="AG34" i="4" s="1"/>
  <c r="AB34" i="4"/>
  <c r="AC34" i="4" s="1"/>
  <c r="AD34" i="4" s="1"/>
  <c r="AE34" i="4" s="1"/>
  <c r="G34" i="4"/>
  <c r="AG33" i="4"/>
  <c r="AF33" i="4"/>
  <c r="AB33" i="4"/>
  <c r="AC33" i="4" s="1"/>
  <c r="AD33" i="4" s="1"/>
  <c r="AE33" i="4" s="1"/>
  <c r="G33" i="4"/>
  <c r="AF32" i="4"/>
  <c r="AG32" i="4" s="1"/>
  <c r="AC32" i="4"/>
  <c r="AD32" i="4" s="1"/>
  <c r="AE32" i="4" s="1"/>
  <c r="AB32" i="4"/>
  <c r="G32" i="4"/>
  <c r="AW31" i="4"/>
  <c r="G31" i="4"/>
  <c r="BA30" i="4"/>
  <c r="AY30" i="4"/>
  <c r="AU30" i="4"/>
  <c r="AS30" i="4"/>
  <c r="G30" i="4"/>
  <c r="BA29" i="4"/>
  <c r="AY29" i="4"/>
  <c r="AW29" i="4"/>
  <c r="AS29" i="4"/>
  <c r="G29" i="4"/>
  <c r="BA28" i="4"/>
  <c r="BA31" i="4" s="1"/>
  <c r="AZ28" i="4"/>
  <c r="AZ31" i="4" s="1"/>
  <c r="AY28" i="4"/>
  <c r="AY31" i="4" s="1"/>
  <c r="AX28" i="4"/>
  <c r="AW28" i="4"/>
  <c r="AV28" i="4"/>
  <c r="AU28" i="4"/>
  <c r="AT28" i="4"/>
  <c r="AS28" i="4"/>
  <c r="AS31" i="4" s="1"/>
  <c r="AG28" i="4"/>
  <c r="R31" i="4" s="1"/>
  <c r="AF28" i="4"/>
  <c r="AC28" i="4"/>
  <c r="AB28" i="4"/>
  <c r="G28" i="4"/>
  <c r="BA27" i="4"/>
  <c r="AZ27" i="4"/>
  <c r="AZ30" i="4" s="1"/>
  <c r="AY27" i="4"/>
  <c r="AX27" i="4"/>
  <c r="AW27" i="4"/>
  <c r="AW30" i="4" s="1"/>
  <c r="AV27" i="4"/>
  <c r="AU27" i="4"/>
  <c r="AT27" i="4"/>
  <c r="AT30" i="4" s="1"/>
  <c r="AS27" i="4"/>
  <c r="AG27" i="4"/>
  <c r="R30" i="4" s="1"/>
  <c r="AF27" i="4"/>
  <c r="AB27" i="4"/>
  <c r="AC27" i="4" s="1"/>
  <c r="G27" i="4"/>
  <c r="BA26" i="4"/>
  <c r="AZ26" i="4"/>
  <c r="AZ29" i="4" s="1"/>
  <c r="AY26" i="4"/>
  <c r="AX26" i="4"/>
  <c r="AX29" i="4" s="1"/>
  <c r="AW26" i="4"/>
  <c r="AV26" i="4"/>
  <c r="AU26" i="4"/>
  <c r="AT26" i="4"/>
  <c r="AT29" i="4" s="1"/>
  <c r="AS26" i="4"/>
  <c r="AG26" i="4"/>
  <c r="R29" i="4" s="1"/>
  <c r="AF26" i="4"/>
  <c r="AB26" i="4"/>
  <c r="AC26" i="4" s="1"/>
  <c r="G26" i="4"/>
  <c r="BA25" i="4"/>
  <c r="AZ25" i="4"/>
  <c r="AY25" i="4"/>
  <c r="AX25" i="4"/>
  <c r="AW25" i="4"/>
  <c r="AV25" i="4"/>
  <c r="AU25" i="4"/>
  <c r="AU31" i="4" s="1"/>
  <c r="AT25" i="4"/>
  <c r="AT31" i="4" s="1"/>
  <c r="AS25" i="4"/>
  <c r="AG25" i="4"/>
  <c r="AF25" i="4"/>
  <c r="AC25" i="4"/>
  <c r="AD25" i="4" s="1"/>
  <c r="AE25" i="4" s="1"/>
  <c r="AB25" i="4"/>
  <c r="G25" i="4"/>
  <c r="BA24" i="4"/>
  <c r="AZ24" i="4"/>
  <c r="AY24" i="4"/>
  <c r="AX24" i="4"/>
  <c r="AW24" i="4"/>
  <c r="AV24" i="4"/>
  <c r="AU24" i="4"/>
  <c r="AT24" i="4"/>
  <c r="AS24" i="4"/>
  <c r="AG24" i="4"/>
  <c r="AF24" i="4"/>
  <c r="AB24" i="4"/>
  <c r="AC24" i="4" s="1"/>
  <c r="AD24" i="4" s="1"/>
  <c r="AE24" i="4" s="1"/>
  <c r="G24" i="4"/>
  <c r="BA23" i="4"/>
  <c r="AZ23" i="4"/>
  <c r="AY23" i="4"/>
  <c r="AX23" i="4"/>
  <c r="AW23" i="4"/>
  <c r="AV23" i="4"/>
  <c r="AU23" i="4"/>
  <c r="AT23" i="4"/>
  <c r="AS23" i="4"/>
  <c r="AG23" i="4"/>
  <c r="AF23" i="4"/>
  <c r="AB23" i="4"/>
  <c r="AC23" i="4" s="1"/>
  <c r="AD23" i="4" s="1"/>
  <c r="AE23" i="4" s="1"/>
  <c r="G23" i="4"/>
  <c r="G22" i="4"/>
  <c r="G21" i="4"/>
  <c r="G20" i="4"/>
  <c r="AG19" i="4"/>
  <c r="AF19" i="4"/>
  <c r="AC19" i="4"/>
  <c r="AD19" i="4" s="1"/>
  <c r="AB19" i="4"/>
  <c r="G19" i="4"/>
  <c r="AG18" i="4"/>
  <c r="R21" i="4" s="1"/>
  <c r="AF18" i="4"/>
  <c r="AB18" i="4"/>
  <c r="AC18" i="4" s="1"/>
  <c r="P21" i="4" s="1"/>
  <c r="G18" i="4"/>
  <c r="AF17" i="4"/>
  <c r="AG17" i="4" s="1"/>
  <c r="AC17" i="4"/>
  <c r="AD17" i="4" s="1"/>
  <c r="AE17" i="4" s="1"/>
  <c r="AB17" i="4"/>
  <c r="G17" i="4"/>
  <c r="AF16" i="4"/>
  <c r="AG16" i="4" s="1"/>
  <c r="R22" i="4" s="1"/>
  <c r="AB16" i="4"/>
  <c r="AC16" i="4" s="1"/>
  <c r="P22" i="4" s="1"/>
  <c r="G16" i="4"/>
  <c r="AG15" i="4"/>
  <c r="AF15" i="4"/>
  <c r="AD15" i="4"/>
  <c r="AE15" i="4" s="1"/>
  <c r="AC15" i="4"/>
  <c r="AB15" i="4"/>
  <c r="G15" i="4"/>
  <c r="AF14" i="4"/>
  <c r="AG14" i="4" s="1"/>
  <c r="AB14" i="4"/>
  <c r="AC14" i="4" s="1"/>
  <c r="AD14" i="4" s="1"/>
  <c r="AE14" i="4" s="1"/>
  <c r="G14" i="4"/>
  <c r="G13" i="4"/>
  <c r="G12" i="4"/>
  <c r="G11" i="4"/>
  <c r="AF10" i="4"/>
  <c r="AG10" i="4" s="1"/>
  <c r="AC10" i="4"/>
  <c r="AB10" i="4"/>
  <c r="G10" i="4"/>
  <c r="AG9" i="4"/>
  <c r="R12" i="4" s="1"/>
  <c r="AF9" i="4"/>
  <c r="AB9" i="4"/>
  <c r="AC9" i="4" s="1"/>
  <c r="G9" i="4"/>
  <c r="AF8" i="4"/>
  <c r="AG8" i="4" s="1"/>
  <c r="AB8" i="4"/>
  <c r="AC8" i="4" s="1"/>
  <c r="G8" i="4"/>
  <c r="AF7" i="4"/>
  <c r="AG7" i="4" s="1"/>
  <c r="AB7" i="4"/>
  <c r="AC7" i="4" s="1"/>
  <c r="AD7" i="4" s="1"/>
  <c r="AE7" i="4" s="1"/>
  <c r="G7" i="4"/>
  <c r="AG6" i="4"/>
  <c r="AF6" i="4"/>
  <c r="AB6" i="4"/>
  <c r="AC6" i="4" s="1"/>
  <c r="AD6" i="4" s="1"/>
  <c r="AE6" i="4" s="1"/>
  <c r="G6" i="4"/>
  <c r="AF5" i="4"/>
  <c r="AG5" i="4" s="1"/>
  <c r="AC5" i="4"/>
  <c r="AD5" i="4" s="1"/>
  <c r="AE5" i="4" s="1"/>
  <c r="AB5" i="4"/>
  <c r="G5" i="4"/>
  <c r="BE3" i="4"/>
  <c r="BC11" i="4" s="1"/>
  <c r="AD27" i="4" l="1"/>
  <c r="P30" i="4"/>
  <c r="P11" i="4"/>
  <c r="AD8" i="4"/>
  <c r="P13" i="4"/>
  <c r="R11" i="4"/>
  <c r="R13" i="4"/>
  <c r="AD26" i="4"/>
  <c r="P29" i="4"/>
  <c r="P12" i="4"/>
  <c r="AD9" i="4"/>
  <c r="R20" i="4"/>
  <c r="P101" i="4"/>
  <c r="AD98" i="4"/>
  <c r="AD10" i="4"/>
  <c r="Q57" i="4"/>
  <c r="AE54" i="4"/>
  <c r="P66" i="4"/>
  <c r="AD63" i="4"/>
  <c r="P110" i="4"/>
  <c r="AD107" i="4"/>
  <c r="AE136" i="4"/>
  <c r="Q139" i="4"/>
  <c r="P84" i="4"/>
  <c r="AD81" i="4"/>
  <c r="BC502" i="4"/>
  <c r="BC463" i="4"/>
  <c r="BC439" i="4"/>
  <c r="BC390" i="4"/>
  <c r="BC470" i="4"/>
  <c r="BC381" i="4"/>
  <c r="BC345" i="4"/>
  <c r="BC343" i="4"/>
  <c r="BC341" i="4"/>
  <c r="BC461" i="4"/>
  <c r="BC400" i="4"/>
  <c r="BC372" i="4"/>
  <c r="BC391" i="4"/>
  <c r="BC471" i="4"/>
  <c r="BC437" i="4"/>
  <c r="BC398" i="4"/>
  <c r="BC382" i="4"/>
  <c r="BC462" i="4"/>
  <c r="BC389" i="4"/>
  <c r="BC373" i="4"/>
  <c r="BC349" i="4"/>
  <c r="BC347" i="4"/>
  <c r="BC438" i="4"/>
  <c r="BC380" i="4"/>
  <c r="BC498" i="4"/>
  <c r="BC490" i="4"/>
  <c r="BC482" i="4"/>
  <c r="BC474" i="4"/>
  <c r="BC291" i="4"/>
  <c r="BC263" i="4"/>
  <c r="BC228" i="4"/>
  <c r="BC499" i="4"/>
  <c r="BC491" i="4"/>
  <c r="BC483" i="4"/>
  <c r="BC475" i="4"/>
  <c r="BC399" i="4"/>
  <c r="BC348" i="4"/>
  <c r="BC346" i="4"/>
  <c r="BC344" i="4"/>
  <c r="BC282" i="4"/>
  <c r="BC247" i="4"/>
  <c r="BC500" i="4"/>
  <c r="BC492" i="4"/>
  <c r="BC484" i="4"/>
  <c r="BC476" i="4"/>
  <c r="BC342" i="4"/>
  <c r="BC273" i="4"/>
  <c r="BC501" i="4"/>
  <c r="BC493" i="4"/>
  <c r="BC485" i="4"/>
  <c r="BC477" i="4"/>
  <c r="BC292" i="4"/>
  <c r="BC264" i="4"/>
  <c r="BC254" i="4"/>
  <c r="BC245" i="4"/>
  <c r="BC494" i="4"/>
  <c r="BC486" i="4"/>
  <c r="BC478" i="4"/>
  <c r="BC283" i="4"/>
  <c r="BC236" i="4"/>
  <c r="BC495" i="4"/>
  <c r="BC487" i="4"/>
  <c r="BC479" i="4"/>
  <c r="BC496" i="4"/>
  <c r="BC488" i="4"/>
  <c r="BC480" i="4"/>
  <c r="BC472" i="4"/>
  <c r="BC210" i="4"/>
  <c r="BC182" i="4"/>
  <c r="BC147" i="4"/>
  <c r="BC119" i="4"/>
  <c r="BC237" i="4"/>
  <c r="BC201" i="4"/>
  <c r="BC173" i="4"/>
  <c r="BC166" i="4"/>
  <c r="BC256" i="4"/>
  <c r="BC255" i="4"/>
  <c r="BC220" i="4"/>
  <c r="BC192" i="4"/>
  <c r="BC157" i="4"/>
  <c r="BC497" i="4"/>
  <c r="BC371" i="4"/>
  <c r="BC281" i="4"/>
  <c r="BC272" i="4"/>
  <c r="BC211" i="4"/>
  <c r="BC489" i="4"/>
  <c r="BC265" i="4"/>
  <c r="BC218" i="4"/>
  <c r="BC202" i="4"/>
  <c r="BC174" i="4"/>
  <c r="BC155" i="4"/>
  <c r="BC139" i="4"/>
  <c r="BC481" i="4"/>
  <c r="BC290" i="4"/>
  <c r="BC274" i="4"/>
  <c r="BC238" i="4"/>
  <c r="BC209" i="4"/>
  <c r="BC193" i="4"/>
  <c r="BC473" i="4"/>
  <c r="BC227" i="4"/>
  <c r="BC200" i="4"/>
  <c r="BC229" i="4"/>
  <c r="BC165" i="4"/>
  <c r="BC111" i="4"/>
  <c r="BC83" i="4"/>
  <c r="BC48" i="4"/>
  <c r="BC175" i="4"/>
  <c r="BC102" i="4"/>
  <c r="BC67" i="4"/>
  <c r="BC39" i="4"/>
  <c r="BC29" i="4"/>
  <c r="BC20" i="4"/>
  <c r="BC137" i="4"/>
  <c r="BC93" i="4"/>
  <c r="BC58" i="4"/>
  <c r="BC164" i="4"/>
  <c r="BC146" i="4"/>
  <c r="BC130" i="4"/>
  <c r="BC128" i="4"/>
  <c r="BC121" i="4"/>
  <c r="BC112" i="4"/>
  <c r="BC84" i="4"/>
  <c r="BC74" i="4"/>
  <c r="BC65" i="4"/>
  <c r="BC49" i="4"/>
  <c r="BC30" i="4"/>
  <c r="BC184" i="4"/>
  <c r="BC148" i="4"/>
  <c r="BC103" i="4"/>
  <c r="BC56" i="4"/>
  <c r="BC40" i="4"/>
  <c r="BC246" i="4"/>
  <c r="BC191" i="4"/>
  <c r="BC110" i="4"/>
  <c r="BC94" i="4"/>
  <c r="BC75" i="4"/>
  <c r="BC47" i="4"/>
  <c r="BC31" i="4"/>
  <c r="BC219" i="4"/>
  <c r="BC138" i="4"/>
  <c r="BC101" i="4"/>
  <c r="BC85" i="4"/>
  <c r="BC66" i="4"/>
  <c r="BC38" i="4"/>
  <c r="BC183" i="4"/>
  <c r="BC156" i="4"/>
  <c r="BC129" i="4"/>
  <c r="BC120" i="4"/>
  <c r="BC92" i="4"/>
  <c r="BC76" i="4"/>
  <c r="BC57" i="4"/>
  <c r="BC22" i="4"/>
  <c r="AD134" i="4"/>
  <c r="P137" i="4"/>
  <c r="Q20" i="4"/>
  <c r="BC13" i="4"/>
  <c r="AD16" i="4"/>
  <c r="AE16" i="4" s="1"/>
  <c r="Q22" i="4"/>
  <c r="AD46" i="4"/>
  <c r="P49" i="4"/>
  <c r="AD71" i="4"/>
  <c r="P74" i="4"/>
  <c r="R93" i="4"/>
  <c r="P102" i="4"/>
  <c r="AD99" i="4"/>
  <c r="R137" i="4"/>
  <c r="Q182" i="4"/>
  <c r="AE179" i="4"/>
  <c r="AE19" i="4"/>
  <c r="BC21" i="4"/>
  <c r="AV31" i="4"/>
  <c r="P38" i="4"/>
  <c r="AD35" i="4"/>
  <c r="AE37" i="4"/>
  <c r="Q40" i="4"/>
  <c r="AD53" i="4"/>
  <c r="P56" i="4"/>
  <c r="AD55" i="4"/>
  <c r="P58" i="4"/>
  <c r="AD82" i="4"/>
  <c r="P85" i="4"/>
  <c r="P111" i="4"/>
  <c r="AD108" i="4"/>
  <c r="AE161" i="4"/>
  <c r="Q164" i="4"/>
  <c r="P48" i="4"/>
  <c r="AD45" i="4"/>
  <c r="P75" i="4"/>
  <c r="AD72" i="4"/>
  <c r="AE100" i="4"/>
  <c r="Q103" i="4"/>
  <c r="P128" i="4"/>
  <c r="AD125" i="4"/>
  <c r="AU29" i="4"/>
  <c r="AV30" i="4"/>
  <c r="P31" i="4"/>
  <c r="AD28" i="4"/>
  <c r="R40" i="4"/>
  <c r="P47" i="4"/>
  <c r="AD44" i="4"/>
  <c r="AD51" i="4"/>
  <c r="AE51" i="4" s="1"/>
  <c r="P57" i="4"/>
  <c r="R58" i="4"/>
  <c r="P76" i="4"/>
  <c r="AD73" i="4"/>
  <c r="P92" i="4"/>
  <c r="AD89" i="4"/>
  <c r="P94" i="4"/>
  <c r="AD91" i="4"/>
  <c r="R111" i="4"/>
  <c r="P138" i="4"/>
  <c r="AD135" i="4"/>
  <c r="R147" i="4"/>
  <c r="AE149" i="4"/>
  <c r="Q155" i="4"/>
  <c r="P191" i="4"/>
  <c r="AD188" i="4"/>
  <c r="BC12" i="4"/>
  <c r="AD18" i="4"/>
  <c r="AV29" i="4"/>
  <c r="AX31" i="4"/>
  <c r="AE62" i="4"/>
  <c r="Q65" i="4"/>
  <c r="AE64" i="4"/>
  <c r="Q67" i="4"/>
  <c r="R83" i="4"/>
  <c r="R121" i="4"/>
  <c r="P20" i="4"/>
  <c r="AX30" i="4"/>
  <c r="P39" i="4"/>
  <c r="AD36" i="4"/>
  <c r="R67" i="4"/>
  <c r="R94" i="4"/>
  <c r="AD109" i="4"/>
  <c r="P112" i="4"/>
  <c r="AD145" i="4"/>
  <c r="P148" i="4"/>
  <c r="P40" i="4"/>
  <c r="P103" i="4"/>
  <c r="Q147" i="4"/>
  <c r="R148" i="4"/>
  <c r="AD208" i="4"/>
  <c r="P211" i="4"/>
  <c r="P219" i="4"/>
  <c r="AD216" i="4"/>
  <c r="P256" i="4"/>
  <c r="AD253" i="4"/>
  <c r="AD318" i="4"/>
  <c r="P342" i="4"/>
  <c r="P65" i="4"/>
  <c r="AD80" i="4"/>
  <c r="AD90" i="4"/>
  <c r="AE117" i="4"/>
  <c r="AE126" i="4"/>
  <c r="AE144" i="4"/>
  <c r="R155" i="4"/>
  <c r="Q166" i="4"/>
  <c r="AD168" i="4"/>
  <c r="AD176" i="4"/>
  <c r="AE176" i="4" s="1"/>
  <c r="Q184" i="4"/>
  <c r="AD189" i="4"/>
  <c r="P209" i="4"/>
  <c r="AD206" i="4"/>
  <c r="P229" i="4"/>
  <c r="AD226" i="4"/>
  <c r="Q237" i="4"/>
  <c r="AE234" i="4"/>
  <c r="P292" i="4"/>
  <c r="AD289" i="4"/>
  <c r="AD116" i="4"/>
  <c r="R120" i="4"/>
  <c r="P121" i="4"/>
  <c r="P146" i="4"/>
  <c r="Q146" i="4"/>
  <c r="P165" i="4"/>
  <c r="AD162" i="4"/>
  <c r="AE181" i="4"/>
  <c r="P202" i="4"/>
  <c r="P255" i="4"/>
  <c r="AD252" i="4"/>
  <c r="P281" i="4"/>
  <c r="AD278" i="4"/>
  <c r="P348" i="4"/>
  <c r="AD321" i="4"/>
  <c r="P67" i="4"/>
  <c r="P139" i="4"/>
  <c r="P156" i="4"/>
  <c r="Q173" i="4"/>
  <c r="P200" i="4"/>
  <c r="AD197" i="4"/>
  <c r="AE199" i="4"/>
  <c r="Q202" i="4"/>
  <c r="AD217" i="4"/>
  <c r="P220" i="4"/>
  <c r="P227" i="4"/>
  <c r="AD224" i="4"/>
  <c r="P238" i="4"/>
  <c r="Q274" i="4"/>
  <c r="AD153" i="4"/>
  <c r="P155" i="4"/>
  <c r="AE170" i="4"/>
  <c r="P175" i="4"/>
  <c r="AD172" i="4"/>
  <c r="AD180" i="4"/>
  <c r="P210" i="4"/>
  <c r="AD207" i="4"/>
  <c r="AE215" i="4"/>
  <c r="Q218" i="4"/>
  <c r="AE233" i="4"/>
  <c r="Q236" i="4"/>
  <c r="Q238" i="4"/>
  <c r="AE235" i="4"/>
  <c r="P272" i="4"/>
  <c r="AD269" i="4"/>
  <c r="AU343" i="4"/>
  <c r="AU349" i="4"/>
  <c r="P347" i="4"/>
  <c r="AD320" i="4"/>
  <c r="Q121" i="4"/>
  <c r="P130" i="4"/>
  <c r="R156" i="4"/>
  <c r="R191" i="4"/>
  <c r="R202" i="4"/>
  <c r="AD244" i="4"/>
  <c r="P247" i="4"/>
  <c r="P254" i="4"/>
  <c r="AD251" i="4"/>
  <c r="AE118" i="4"/>
  <c r="P120" i="4"/>
  <c r="AD123" i="4"/>
  <c r="AE123" i="4" s="1"/>
  <c r="AD127" i="4"/>
  <c r="P147" i="4"/>
  <c r="R175" i="4"/>
  <c r="AD190" i="4"/>
  <c r="R210" i="4"/>
  <c r="R218" i="4"/>
  <c r="AD225" i="4"/>
  <c r="P228" i="4"/>
  <c r="R247" i="4"/>
  <c r="AD279" i="4"/>
  <c r="P291" i="4"/>
  <c r="AD288" i="4"/>
  <c r="AD154" i="4"/>
  <c r="P157" i="4"/>
  <c r="P166" i="4"/>
  <c r="P201" i="4"/>
  <c r="AD198" i="4"/>
  <c r="AZ254" i="4"/>
  <c r="R291" i="4"/>
  <c r="P343" i="4"/>
  <c r="AD319" i="4"/>
  <c r="AV254" i="4"/>
  <c r="AD262" i="4"/>
  <c r="P265" i="4"/>
  <c r="P345" i="4"/>
  <c r="AD339" i="4"/>
  <c r="P346" i="4"/>
  <c r="AD340" i="4"/>
  <c r="AV343" i="4"/>
  <c r="P173" i="4"/>
  <c r="R237" i="4"/>
  <c r="R263" i="4"/>
  <c r="AD270" i="4"/>
  <c r="P341" i="4"/>
  <c r="AD317" i="4"/>
  <c r="AW349" i="4"/>
  <c r="AW343" i="4"/>
  <c r="P381" i="4"/>
  <c r="AD378" i="4"/>
  <c r="AD388" i="4"/>
  <c r="P391" i="4"/>
  <c r="P246" i="4"/>
  <c r="R256" i="4"/>
  <c r="AZ256" i="4"/>
  <c r="P290" i="4"/>
  <c r="AD287" i="4"/>
  <c r="AX347" i="4"/>
  <c r="AX341" i="4"/>
  <c r="Q246" i="4"/>
  <c r="AE243" i="4"/>
  <c r="AY347" i="4"/>
  <c r="AY341" i="4"/>
  <c r="Q245" i="4"/>
  <c r="AD261" i="4"/>
  <c r="R273" i="4"/>
  <c r="P184" i="4"/>
  <c r="R228" i="4"/>
  <c r="R272" i="4"/>
  <c r="R292" i="4"/>
  <c r="AV346" i="4"/>
  <c r="P371" i="4"/>
  <c r="AD368" i="4"/>
  <c r="AU255" i="4"/>
  <c r="AD260" i="4"/>
  <c r="R264" i="4"/>
  <c r="P274" i="4"/>
  <c r="AW346" i="4"/>
  <c r="AD397" i="4"/>
  <c r="P400" i="4"/>
  <c r="R471" i="4"/>
  <c r="P439" i="4"/>
  <c r="AD421" i="4"/>
  <c r="P462" i="4"/>
  <c r="AD459" i="4"/>
  <c r="AS341" i="4"/>
  <c r="AS347" i="4"/>
  <c r="BA341" i="4"/>
  <c r="BA347" i="4"/>
  <c r="AS348" i="4"/>
  <c r="AS342" i="4"/>
  <c r="AX349" i="4"/>
  <c r="AX343" i="4"/>
  <c r="AW344" i="4"/>
  <c r="R371" i="4"/>
  <c r="P373" i="4"/>
  <c r="P382" i="4"/>
  <c r="Q470" i="4"/>
  <c r="AE467" i="4"/>
  <c r="AD469" i="4"/>
  <c r="P472" i="4"/>
  <c r="AT341" i="4"/>
  <c r="AT347" i="4"/>
  <c r="AY349" i="4"/>
  <c r="AY343" i="4"/>
  <c r="AY344" i="4"/>
  <c r="P349" i="4"/>
  <c r="AE338" i="4"/>
  <c r="Q344" i="4"/>
  <c r="R346" i="4"/>
  <c r="AT342" i="4"/>
  <c r="Q373" i="4"/>
  <c r="P380" i="4"/>
  <c r="AD377" i="4"/>
  <c r="AE379" i="4"/>
  <c r="Q382" i="4"/>
  <c r="AV437" i="4"/>
  <c r="P438" i="4"/>
  <c r="AD420" i="4"/>
  <c r="AU341" i="4"/>
  <c r="AU347" i="4"/>
  <c r="AU342" i="4"/>
  <c r="AU348" i="4"/>
  <c r="Q349" i="4"/>
  <c r="AS345" i="4"/>
  <c r="AS346" i="4"/>
  <c r="Q389" i="4"/>
  <c r="AW342" i="4"/>
  <c r="AW348" i="4"/>
  <c r="AS343" i="4"/>
  <c r="AS349" i="4"/>
  <c r="BA343" i="4"/>
  <c r="BA349" i="4"/>
  <c r="BA344" i="4"/>
  <c r="AE322" i="4"/>
  <c r="R349" i="4" s="1"/>
  <c r="R344" i="4"/>
  <c r="AT345" i="4"/>
  <c r="P372" i="4"/>
  <c r="AD369" i="4"/>
  <c r="R373" i="4"/>
  <c r="P437" i="4"/>
  <c r="AD419" i="4"/>
  <c r="AD458" i="4"/>
  <c r="P461" i="4"/>
  <c r="AE460" i="4"/>
  <c r="Q463" i="4"/>
  <c r="AV342" i="4"/>
  <c r="AV348" i="4"/>
  <c r="AW347" i="4"/>
  <c r="AW341" i="4"/>
  <c r="AT343" i="4"/>
  <c r="AT349" i="4"/>
  <c r="AY346" i="4"/>
  <c r="AS344" i="4"/>
  <c r="AU345" i="4"/>
  <c r="AU346" i="4"/>
  <c r="P390" i="4"/>
  <c r="AD387" i="4"/>
  <c r="AD393" i="4"/>
  <c r="AE393" i="4" s="1"/>
  <c r="P399" i="4"/>
  <c r="AE395" i="4"/>
  <c r="Q398" i="4"/>
  <c r="R399" i="4"/>
  <c r="Q471" i="4"/>
  <c r="P471" i="4"/>
  <c r="P463" i="4"/>
  <c r="AE396" i="4"/>
  <c r="AE419" i="4" l="1"/>
  <c r="Q437" i="4"/>
  <c r="AE340" i="4"/>
  <c r="Q346" i="4"/>
  <c r="Q341" i="4"/>
  <c r="AE317" i="4"/>
  <c r="AE217" i="4"/>
  <c r="Q220" i="4"/>
  <c r="AE289" i="4"/>
  <c r="Q292" i="4"/>
  <c r="Q192" i="4"/>
  <c r="AE189" i="4"/>
  <c r="Q219" i="4"/>
  <c r="AE216" i="4"/>
  <c r="AE10" i="4"/>
  <c r="Q13" i="4"/>
  <c r="AE190" i="4"/>
  <c r="Q193" i="4"/>
  <c r="Q111" i="4"/>
  <c r="AE108" i="4"/>
  <c r="AE46" i="4"/>
  <c r="Q49" i="4"/>
  <c r="AE459" i="4"/>
  <c r="Q462" i="4"/>
  <c r="Q345" i="4"/>
  <c r="AE339" i="4"/>
  <c r="Q282" i="4"/>
  <c r="AE279" i="4"/>
  <c r="Q247" i="4"/>
  <c r="AE244" i="4"/>
  <c r="Q348" i="4"/>
  <c r="AE321" i="4"/>
  <c r="R348" i="4" s="1"/>
  <c r="Q165" i="4"/>
  <c r="AE162" i="4"/>
  <c r="Q93" i="4"/>
  <c r="AE90" i="4"/>
  <c r="Q76" i="4"/>
  <c r="AE73" i="4"/>
  <c r="Q31" i="4"/>
  <c r="AE28" i="4"/>
  <c r="Q75" i="4"/>
  <c r="AE72" i="4"/>
  <c r="Q38" i="4"/>
  <c r="AE35" i="4"/>
  <c r="Q102" i="4"/>
  <c r="AE99" i="4"/>
  <c r="Q101" i="4"/>
  <c r="AE98" i="4"/>
  <c r="Q291" i="4"/>
  <c r="AE288" i="4"/>
  <c r="Q119" i="4"/>
  <c r="AE116" i="4"/>
  <c r="Q372" i="4"/>
  <c r="AE369" i="4"/>
  <c r="AE469" i="4"/>
  <c r="Q472" i="4"/>
  <c r="Q273" i="4"/>
  <c r="AE270" i="4"/>
  <c r="Q201" i="4"/>
  <c r="AE198" i="4"/>
  <c r="AE127" i="4"/>
  <c r="Q130" i="4"/>
  <c r="AE153" i="4"/>
  <c r="Q156" i="4"/>
  <c r="Q83" i="4"/>
  <c r="AE80" i="4"/>
  <c r="AE145" i="4"/>
  <c r="Q148" i="4"/>
  <c r="AE135" i="4"/>
  <c r="Q138" i="4"/>
  <c r="Q85" i="4"/>
  <c r="AE82" i="4"/>
  <c r="AE107" i="4"/>
  <c r="Q110" i="4"/>
  <c r="AE26" i="4"/>
  <c r="Q29" i="4"/>
  <c r="Q439" i="4"/>
  <c r="AE421" i="4"/>
  <c r="Q263" i="4"/>
  <c r="AE260" i="4"/>
  <c r="AE388" i="4"/>
  <c r="Q391" i="4"/>
  <c r="Q272" i="4"/>
  <c r="AE269" i="4"/>
  <c r="Q210" i="4"/>
  <c r="AE207" i="4"/>
  <c r="Q200" i="4"/>
  <c r="AE197" i="4"/>
  <c r="Q281" i="4"/>
  <c r="AE278" i="4"/>
  <c r="AE168" i="4"/>
  <c r="Q174" i="4"/>
  <c r="AE208" i="4"/>
  <c r="Q211" i="4"/>
  <c r="Q21" i="4"/>
  <c r="AE18" i="4"/>
  <c r="Q48" i="4"/>
  <c r="AE45" i="4"/>
  <c r="Q11" i="4"/>
  <c r="AE8" i="4"/>
  <c r="AE397" i="4"/>
  <c r="Q400" i="4"/>
  <c r="Q380" i="4"/>
  <c r="AE377" i="4"/>
  <c r="Q381" i="4"/>
  <c r="AE378" i="4"/>
  <c r="Q265" i="4"/>
  <c r="AE262" i="4"/>
  <c r="AE225" i="4"/>
  <c r="Q228" i="4"/>
  <c r="Q229" i="4"/>
  <c r="AE226" i="4"/>
  <c r="AE109" i="4"/>
  <c r="Q112" i="4"/>
  <c r="AE55" i="4"/>
  <c r="Q58" i="4"/>
  <c r="Q66" i="4"/>
  <c r="AE63" i="4"/>
  <c r="Q12" i="4"/>
  <c r="AE9" i="4"/>
  <c r="Q438" i="4"/>
  <c r="AE420" i="4"/>
  <c r="Q371" i="4"/>
  <c r="AE368" i="4"/>
  <c r="AE261" i="4"/>
  <c r="Q264" i="4"/>
  <c r="AE287" i="4"/>
  <c r="Q290" i="4"/>
  <c r="Q183" i="4"/>
  <c r="AE180" i="4"/>
  <c r="Q227" i="4"/>
  <c r="AE224" i="4"/>
  <c r="Q255" i="4"/>
  <c r="AE252" i="4"/>
  <c r="Q342" i="4"/>
  <c r="AE318" i="4"/>
  <c r="Q191" i="4"/>
  <c r="AE188" i="4"/>
  <c r="AE91" i="4"/>
  <c r="Q94" i="4"/>
  <c r="AE125" i="4"/>
  <c r="Q128" i="4"/>
  <c r="AE71" i="4"/>
  <c r="Q74" i="4"/>
  <c r="Q137" i="4"/>
  <c r="AE134" i="4"/>
  <c r="Q390" i="4"/>
  <c r="AE387" i="4"/>
  <c r="Q347" i="4"/>
  <c r="AE320" i="4"/>
  <c r="R347" i="4" s="1"/>
  <c r="Q39" i="4"/>
  <c r="AE36" i="4"/>
  <c r="Q92" i="4"/>
  <c r="AE89" i="4"/>
  <c r="Q461" i="4"/>
  <c r="AE458" i="4"/>
  <c r="Q399" i="4"/>
  <c r="Q343" i="4"/>
  <c r="AE319" i="4"/>
  <c r="Q157" i="4"/>
  <c r="AE154" i="4"/>
  <c r="AE251" i="4"/>
  <c r="Q254" i="4"/>
  <c r="Q175" i="4"/>
  <c r="AE172" i="4"/>
  <c r="AE206" i="4"/>
  <c r="Q209" i="4"/>
  <c r="AE253" i="4"/>
  <c r="Q256" i="4"/>
  <c r="Q129" i="4"/>
  <c r="AE44" i="4"/>
  <c r="Q47" i="4"/>
  <c r="AE53" i="4"/>
  <c r="Q56" i="4"/>
  <c r="Q84" i="4"/>
  <c r="AE81" i="4"/>
  <c r="Q30" i="4"/>
  <c r="AE27"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Lynne Elkins</author>
  </authors>
  <commentList>
    <comment ref="AN318" authorId="0" shapeId="0" xr:uid="{316CA1DD-3430-9240-897C-A65F0D125051}">
      <text>
        <r>
          <rPr>
            <b/>
            <sz val="10"/>
            <color rgb="FF000000"/>
            <rFont val="Tahoma"/>
            <family val="2"/>
          </rPr>
          <t xml:space="preserve">Author note:
</t>
        </r>
        <r>
          <rPr>
            <sz val="10"/>
            <color rgb="FF000000"/>
            <rFont val="Tahoma"/>
            <family val="2"/>
          </rPr>
          <t>A few model scenarios did not successfully run due to difficulties interpolating and finding solutions with iterative numerical methods. This occurs rarely with the initial value problem approach, and generally only when there are sharp discontinuities in the input variables (</t>
        </r>
        <r>
          <rPr>
            <i/>
            <sz val="10"/>
            <color rgb="FF000000"/>
            <rFont val="Tahoma"/>
            <family val="2"/>
          </rPr>
          <t>F(z) or Di(z)</t>
        </r>
        <r>
          <rPr>
            <sz val="10"/>
            <color rgb="FF000000"/>
            <rFont val="Tahoma"/>
            <family val="2"/>
          </rPr>
          <t xml:space="preserve">) that cannot easily be resolved as a continuous function.
</t>
        </r>
      </text>
    </comment>
  </commentList>
</comments>
</file>

<file path=xl/sharedStrings.xml><?xml version="1.0" encoding="utf-8"?>
<sst xmlns="http://schemas.openxmlformats.org/spreadsheetml/2006/main" count="3170" uniqueCount="156">
  <si>
    <t>G2</t>
  </si>
  <si>
    <t>KG1</t>
  </si>
  <si>
    <t>MIX1G</t>
  </si>
  <si>
    <t>Pyroxenite</t>
  </si>
  <si>
    <t>Peridotite</t>
  </si>
  <si>
    <t>Oxide</t>
  </si>
  <si>
    <t>(wt. %)</t>
  </si>
  <si>
    <t>M7-16</t>
  </si>
  <si>
    <t>MnO</t>
  </si>
  <si>
    <t>MgO</t>
  </si>
  <si>
    <t>CaO</t>
  </si>
  <si>
    <t>Kogiso et al. 2003</t>
  </si>
  <si>
    <t>Kogiso et al. 1998</t>
  </si>
  <si>
    <t>Hirschmann et al. 2003;</t>
  </si>
  <si>
    <r>
      <t>SiO</t>
    </r>
    <r>
      <rPr>
        <vertAlign val="subscript"/>
        <sz val="12"/>
        <color theme="1"/>
        <rFont val="Times New Roman"/>
        <family val="1"/>
      </rPr>
      <t>2</t>
    </r>
  </si>
  <si>
    <r>
      <t>TiO</t>
    </r>
    <r>
      <rPr>
        <vertAlign val="subscript"/>
        <sz val="12"/>
        <color theme="1"/>
        <rFont val="Times New Roman"/>
        <family val="1"/>
      </rPr>
      <t>2</t>
    </r>
  </si>
  <si>
    <r>
      <t>Al</t>
    </r>
    <r>
      <rPr>
        <vertAlign val="subscript"/>
        <sz val="12"/>
        <color theme="1"/>
        <rFont val="Times New Roman"/>
        <family val="1"/>
      </rPr>
      <t>2</t>
    </r>
    <r>
      <rPr>
        <sz val="12"/>
        <color theme="1"/>
        <rFont val="Times New Roman"/>
        <family val="1"/>
      </rPr>
      <t>O</t>
    </r>
    <r>
      <rPr>
        <vertAlign val="subscript"/>
        <sz val="12"/>
        <color theme="1"/>
        <rFont val="Times New Roman"/>
        <family val="1"/>
      </rPr>
      <t>3</t>
    </r>
  </si>
  <si>
    <r>
      <t>Cr</t>
    </r>
    <r>
      <rPr>
        <vertAlign val="subscript"/>
        <sz val="12"/>
        <color theme="1"/>
        <rFont val="Times New Roman"/>
        <family val="1"/>
      </rPr>
      <t>2</t>
    </r>
    <r>
      <rPr>
        <sz val="12"/>
        <color theme="1"/>
        <rFont val="Times New Roman"/>
        <family val="1"/>
      </rPr>
      <t>O</t>
    </r>
    <r>
      <rPr>
        <vertAlign val="subscript"/>
        <sz val="12"/>
        <color theme="1"/>
        <rFont val="Times New Roman"/>
        <family val="1"/>
      </rPr>
      <t>3</t>
    </r>
  </si>
  <si>
    <r>
      <t>Na</t>
    </r>
    <r>
      <rPr>
        <vertAlign val="subscript"/>
        <sz val="12"/>
        <color theme="1"/>
        <rFont val="Times New Roman"/>
        <family val="1"/>
      </rPr>
      <t>2</t>
    </r>
    <r>
      <rPr>
        <sz val="12"/>
        <color theme="1"/>
        <rFont val="Times New Roman"/>
        <family val="1"/>
      </rPr>
      <t>O</t>
    </r>
  </si>
  <si>
    <r>
      <t>K</t>
    </r>
    <r>
      <rPr>
        <vertAlign val="subscript"/>
        <sz val="12"/>
        <color theme="1"/>
        <rFont val="Times New Roman"/>
        <family val="1"/>
      </rPr>
      <t>2</t>
    </r>
    <r>
      <rPr>
        <sz val="12"/>
        <color theme="1"/>
        <rFont val="Times New Roman"/>
        <family val="1"/>
      </rPr>
      <t>O</t>
    </r>
  </si>
  <si>
    <t>Pertermann &amp;</t>
  </si>
  <si>
    <r>
      <rPr>
        <i/>
        <u/>
        <sz val="12"/>
        <color theme="1"/>
        <rFont val="Times New Roman"/>
        <family val="1"/>
      </rPr>
      <t>References</t>
    </r>
    <r>
      <rPr>
        <i/>
        <sz val="12"/>
        <color theme="1"/>
        <rFont val="Times New Roman"/>
        <family val="1"/>
      </rPr>
      <t>:</t>
    </r>
  </si>
  <si>
    <t>Hirschmann 2003a,b</t>
  </si>
  <si>
    <t>DM</t>
  </si>
  <si>
    <t xml:space="preserve">Salters &amp; </t>
  </si>
  <si>
    <t>**All Fe reported as FeO.</t>
  </si>
  <si>
    <t>FeO**</t>
  </si>
  <si>
    <r>
      <t>* For mineral mode calculations using pMELTS, compositions were normalized to 100% without considering Cr</t>
    </r>
    <r>
      <rPr>
        <vertAlign val="subscript"/>
        <sz val="11"/>
        <color theme="1"/>
        <rFont val="Times New Roman"/>
        <family val="1"/>
      </rPr>
      <t>2</t>
    </r>
    <r>
      <rPr>
        <sz val="11"/>
        <color theme="1"/>
        <rFont val="Times New Roman"/>
        <family val="1"/>
      </rPr>
      <t>O</t>
    </r>
    <r>
      <rPr>
        <vertAlign val="subscript"/>
        <sz val="11"/>
        <color theme="1"/>
        <rFont val="Times New Roman"/>
        <family val="1"/>
      </rPr>
      <t>3</t>
    </r>
    <r>
      <rPr>
        <sz val="11"/>
        <color theme="1"/>
        <rFont val="Times New Roman"/>
        <family val="1"/>
      </rPr>
      <t xml:space="preserve"> and MnO.</t>
    </r>
  </si>
  <si>
    <r>
      <rPr>
        <b/>
        <sz val="12"/>
        <color theme="1"/>
        <rFont val="Times New Roman"/>
        <family val="1"/>
      </rPr>
      <t>Table S1.</t>
    </r>
    <r>
      <rPr>
        <sz val="12"/>
        <color theme="1"/>
        <rFont val="Times New Roman"/>
        <family val="1"/>
      </rPr>
      <t xml:space="preserve"> Major element compositions for the lithologies modeled in this study.*</t>
    </r>
  </si>
  <si>
    <t>Stracke 2004</t>
  </si>
  <si>
    <t>Lambart et al. 2009,</t>
  </si>
  <si>
    <r>
      <t>Table S2.</t>
    </r>
    <r>
      <rPr>
        <sz val="12"/>
        <color rgb="FF000000"/>
        <rFont val="Times New Roman"/>
        <family val="1"/>
      </rPr>
      <t xml:space="preserve"> Trace element concentrations for depleted peridotite and enriched pyroxenite calculations.</t>
    </r>
  </si>
  <si>
    <t>Element</t>
  </si>
  <si>
    <t>(ppm)</t>
  </si>
  <si>
    <t>(DM)</t>
  </si>
  <si>
    <t>(EM2)</t>
  </si>
  <si>
    <t>La</t>
  </si>
  <si>
    <t>Nb</t>
  </si>
  <si>
    <t>Zr</t>
  </si>
  <si>
    <t>Ba</t>
  </si>
  <si>
    <t>Th</t>
  </si>
  <si>
    <r>
      <t>References</t>
    </r>
    <r>
      <rPr>
        <i/>
        <sz val="12"/>
        <color rgb="FF000000"/>
        <rFont val="Times New Roman"/>
        <family val="1"/>
      </rPr>
      <t>:</t>
    </r>
  </si>
  <si>
    <t>Salters &amp; Stracke (2004)</t>
  </si>
  <si>
    <t>Workman et al. (2004)</t>
  </si>
  <si>
    <r>
      <t>Table S3.</t>
    </r>
    <r>
      <rPr>
        <sz val="12"/>
        <color theme="1"/>
        <rFont val="Times New Roman"/>
        <family val="1"/>
      </rPr>
      <t xml:space="preserve"> Trace element mineral/melt partition coefficients </t>
    </r>
    <r>
      <rPr>
        <i/>
        <sz val="12"/>
        <color theme="1"/>
        <rFont val="Times New Roman"/>
        <family val="1"/>
      </rPr>
      <t>(D</t>
    </r>
    <r>
      <rPr>
        <i/>
        <vertAlign val="subscript"/>
        <sz val="12"/>
        <color theme="1"/>
        <rFont val="Times New Roman"/>
        <family val="1"/>
      </rPr>
      <t>i</t>
    </r>
    <r>
      <rPr>
        <i/>
        <sz val="12"/>
        <color theme="1"/>
        <rFont val="Times New Roman"/>
        <family val="1"/>
      </rPr>
      <t>)</t>
    </r>
    <r>
      <rPr>
        <sz val="12"/>
        <color theme="1"/>
        <rFont val="Times New Roman"/>
        <family val="1"/>
      </rPr>
      <t xml:space="preserve"> used to calculate bulk rock partition coefficients in model calculations for this study.</t>
    </r>
  </si>
  <si>
    <t>Lithology</t>
  </si>
  <si>
    <t>Phase</t>
  </si>
  <si>
    <r>
      <t>D</t>
    </r>
    <r>
      <rPr>
        <b/>
        <i/>
        <vertAlign val="subscript"/>
        <sz val="12"/>
        <color theme="1"/>
        <rFont val="Times New Roman"/>
        <family val="1"/>
      </rPr>
      <t>La</t>
    </r>
  </si>
  <si>
    <r>
      <t>D</t>
    </r>
    <r>
      <rPr>
        <b/>
        <i/>
        <vertAlign val="subscript"/>
        <sz val="12"/>
        <color theme="1"/>
        <rFont val="Times New Roman"/>
        <family val="1"/>
      </rPr>
      <t>Nb</t>
    </r>
  </si>
  <si>
    <r>
      <t>D</t>
    </r>
    <r>
      <rPr>
        <b/>
        <i/>
        <vertAlign val="subscript"/>
        <sz val="12"/>
        <color theme="1"/>
        <rFont val="Times New Roman"/>
        <family val="1"/>
      </rPr>
      <t>Zr</t>
    </r>
  </si>
  <si>
    <r>
      <t>D</t>
    </r>
    <r>
      <rPr>
        <b/>
        <i/>
        <vertAlign val="subscript"/>
        <sz val="12"/>
        <color theme="1"/>
        <rFont val="Times New Roman"/>
        <family val="1"/>
      </rPr>
      <t>Ba</t>
    </r>
  </si>
  <si>
    <t>References</t>
  </si>
  <si>
    <t>Garnet peridotite</t>
  </si>
  <si>
    <t>Garnet</t>
  </si>
  <si>
    <t>Salters et al. (2002), Hauri et al. (1994)</t>
  </si>
  <si>
    <t>Clinopyroxene</t>
  </si>
  <si>
    <t>Salters et al. (2002), McKenzie and O'Nions (1991)</t>
  </si>
  <si>
    <t>Olivine</t>
  </si>
  <si>
    <t>Orthopyroxene</t>
  </si>
  <si>
    <t>Salters et al. (2002), McDade et al. (2003)</t>
  </si>
  <si>
    <t>Spinel</t>
  </si>
  <si>
    <t>Elkins et al. (2008), Klemme et al. (2006)</t>
  </si>
  <si>
    <t>Pigeonite</t>
  </si>
  <si>
    <t>Klemme et al. (2008), McKenzie and O'Nions (1991)</t>
  </si>
  <si>
    <t>Spinel peridotite</t>
  </si>
  <si>
    <t>Salters et al. (2002)</t>
  </si>
  <si>
    <t>Plagioclase</t>
  </si>
  <si>
    <t>McKenzie and O'Nions (1991), Aigner-Torres et al. (2007)</t>
  </si>
  <si>
    <t>McKenzie and O'Nions (1991), Kelemen et al. (1993)</t>
  </si>
  <si>
    <r>
      <t>G2 pyroxenite</t>
    </r>
    <r>
      <rPr>
        <sz val="12"/>
        <color theme="1"/>
        <rFont val="Times New Roman"/>
        <family val="1"/>
      </rPr>
      <t>**</t>
    </r>
  </si>
  <si>
    <t>Pertermann et al. (2004)</t>
  </si>
  <si>
    <t>MIX1G, m7-16 pyroxenite</t>
  </si>
  <si>
    <t>Elkins et al. (2008), Pertermann et al. (2004)</t>
  </si>
  <si>
    <t>** There are few or no published partitioning data for these elements in the minerals quartz, kyanite, and coesite, and the mineral/melt partition coefficients</t>
  </si>
  <si>
    <r>
      <t xml:space="preserve">   in these minerals are expected to be extremely low. To simplify the calculations in this paper, the </t>
    </r>
    <r>
      <rPr>
        <i/>
        <sz val="12"/>
        <color theme="1"/>
        <rFont val="Times New Roman"/>
        <family val="1"/>
      </rPr>
      <t>D</t>
    </r>
    <r>
      <rPr>
        <i/>
        <vertAlign val="subscript"/>
        <sz val="12"/>
        <color theme="1"/>
        <rFont val="Times New Roman"/>
        <family val="1"/>
      </rPr>
      <t>i</t>
    </r>
    <r>
      <rPr>
        <sz val="12"/>
        <color theme="1"/>
        <rFont val="Times New Roman"/>
        <family val="1"/>
      </rPr>
      <t xml:space="preserve"> values for these three minerals are assumed to be 0.00001.</t>
    </r>
  </si>
  <si>
    <r>
      <rPr>
        <b/>
        <sz val="12"/>
        <color theme="1"/>
        <rFont val="Times New Roman"/>
        <family val="1"/>
      </rPr>
      <t>Table S4.</t>
    </r>
    <r>
      <rPr>
        <sz val="12"/>
        <color theme="1"/>
        <rFont val="Times New Roman"/>
        <family val="1"/>
      </rPr>
      <t xml:space="preserve"> Summary of melt modeling outcomes for scenarios with solid mantle upwelling rates of 3 cm/yr. and residual maximum porosity of 0.8%.</t>
    </r>
  </si>
  <si>
    <t>Reference column =</t>
    <phoneticPr fontId="0" type="noConversion"/>
  </si>
  <si>
    <t>(Lin et al. 1990)</t>
    <phoneticPr fontId="0" type="noConversion"/>
  </si>
  <si>
    <t>Run scenario</t>
  </si>
  <si>
    <t>U-series activity ratios</t>
  </si>
  <si>
    <r>
      <t>Log concentrations U</t>
    </r>
    <r>
      <rPr>
        <b/>
        <u/>
        <vertAlign val="subscript"/>
        <sz val="12"/>
        <color theme="1"/>
        <rFont val="Calibri (Body)"/>
      </rPr>
      <t>f</t>
    </r>
    <r>
      <rPr>
        <b/>
        <u/>
        <sz val="12"/>
        <color theme="1"/>
        <rFont val="Calibri"/>
        <family val="2"/>
        <scheme val="minor"/>
      </rPr>
      <t xml:space="preserve"> (model solutions)</t>
    </r>
  </si>
  <si>
    <t>Initial Partition Coefficients</t>
  </si>
  <si>
    <t>Concentrations and activities for binary mixing calculations</t>
  </si>
  <si>
    <t>Trace element concentrations</t>
  </si>
  <si>
    <t>Trace element ratios</t>
  </si>
  <si>
    <t>Crustal thickness calculations</t>
  </si>
  <si>
    <t>Dimensions</t>
  </si>
  <si>
    <r>
      <t>T</t>
    </r>
    <r>
      <rPr>
        <b/>
        <vertAlign val="subscript"/>
        <sz val="12"/>
        <color theme="1"/>
        <rFont val="Calibri (Body)"/>
      </rPr>
      <t>p</t>
    </r>
    <r>
      <rPr>
        <b/>
        <sz val="12"/>
        <color theme="1"/>
        <rFont val="Calibri"/>
        <family val="2"/>
        <scheme val="minor"/>
      </rPr>
      <t xml:space="preserve"> (ºC)</t>
    </r>
  </si>
  <si>
    <t>Pyroxenite type</t>
  </si>
  <si>
    <t>Plagioclase Ds</t>
  </si>
  <si>
    <t>Pyroxenite %</t>
  </si>
  <si>
    <t>Peridotite %</t>
  </si>
  <si>
    <t>Transport model</t>
  </si>
  <si>
    <t>Additional aging</t>
  </si>
  <si>
    <t>Rate (cm/yr.)</t>
  </si>
  <si>
    <r>
      <t>P</t>
    </r>
    <r>
      <rPr>
        <b/>
        <vertAlign val="subscript"/>
        <sz val="12"/>
        <color theme="1"/>
        <rFont val="Calibri (Body)"/>
      </rPr>
      <t>final</t>
    </r>
  </si>
  <si>
    <t>Final depth (km)</t>
  </si>
  <si>
    <r>
      <t>F</t>
    </r>
    <r>
      <rPr>
        <b/>
        <vertAlign val="subscript"/>
        <sz val="12"/>
        <color theme="1"/>
        <rFont val="Calibri (Body)"/>
      </rPr>
      <t>max</t>
    </r>
  </si>
  <si>
    <t>Per mix %</t>
  </si>
  <si>
    <t>Py mix %</t>
  </si>
  <si>
    <r>
      <t>(</t>
    </r>
    <r>
      <rPr>
        <b/>
        <vertAlign val="superscript"/>
        <sz val="12"/>
        <color theme="1"/>
        <rFont val="Calibri (Body)"/>
      </rPr>
      <t>230</t>
    </r>
    <r>
      <rPr>
        <b/>
        <sz val="12"/>
        <color theme="1"/>
        <rFont val="Calibri"/>
        <family val="2"/>
        <scheme val="minor"/>
      </rPr>
      <t>Th/</t>
    </r>
    <r>
      <rPr>
        <b/>
        <vertAlign val="superscript"/>
        <sz val="12"/>
        <color theme="1"/>
        <rFont val="Calibri (Body)"/>
      </rPr>
      <t>238</t>
    </r>
    <r>
      <rPr>
        <b/>
        <sz val="12"/>
        <color theme="1"/>
        <rFont val="Calibri"/>
        <family val="2"/>
        <scheme val="minor"/>
      </rPr>
      <t>U)</t>
    </r>
  </si>
  <si>
    <r>
      <t>(</t>
    </r>
    <r>
      <rPr>
        <b/>
        <vertAlign val="superscript"/>
        <sz val="12"/>
        <color theme="1"/>
        <rFont val="Calibri (Body)"/>
      </rPr>
      <t>226</t>
    </r>
    <r>
      <rPr>
        <b/>
        <sz val="12"/>
        <color theme="1"/>
        <rFont val="Calibri"/>
        <family val="2"/>
        <scheme val="minor"/>
      </rPr>
      <t>Ra/</t>
    </r>
    <r>
      <rPr>
        <b/>
        <vertAlign val="superscript"/>
        <sz val="12"/>
        <color theme="1"/>
        <rFont val="Calibri (Body)"/>
      </rPr>
      <t>230</t>
    </r>
    <r>
      <rPr>
        <b/>
        <sz val="12"/>
        <color theme="1"/>
        <rFont val="Calibri"/>
        <family val="2"/>
        <scheme val="minor"/>
      </rPr>
      <t>Th)</t>
    </r>
  </si>
  <si>
    <r>
      <t>(</t>
    </r>
    <r>
      <rPr>
        <b/>
        <vertAlign val="superscript"/>
        <sz val="12"/>
        <color theme="1"/>
        <rFont val="Calibri (Body)"/>
      </rPr>
      <t>231</t>
    </r>
    <r>
      <rPr>
        <b/>
        <sz val="12"/>
        <color theme="1"/>
        <rFont val="Calibri"/>
        <family val="2"/>
        <scheme val="minor"/>
      </rPr>
      <t>Pa/</t>
    </r>
    <r>
      <rPr>
        <b/>
        <vertAlign val="superscript"/>
        <sz val="12"/>
        <color theme="1"/>
        <rFont val="Calibri (Body)"/>
      </rPr>
      <t>235</t>
    </r>
    <r>
      <rPr>
        <b/>
        <sz val="12"/>
        <color theme="1"/>
        <rFont val="Calibri"/>
        <family val="2"/>
        <scheme val="minor"/>
      </rPr>
      <t>U)</t>
    </r>
  </si>
  <si>
    <r>
      <t>U</t>
    </r>
    <r>
      <rPr>
        <b/>
        <vertAlign val="subscript"/>
        <sz val="12"/>
        <color theme="1"/>
        <rFont val="Calibri (Body)"/>
      </rPr>
      <t>f</t>
    </r>
    <r>
      <rPr>
        <b/>
        <sz val="12"/>
        <color theme="1"/>
        <rFont val="Calibri"/>
        <family val="2"/>
        <scheme val="minor"/>
      </rPr>
      <t xml:space="preserve"> </t>
    </r>
    <r>
      <rPr>
        <b/>
        <vertAlign val="superscript"/>
        <sz val="12"/>
        <color theme="1"/>
        <rFont val="Calibri (Body)"/>
      </rPr>
      <t>238</t>
    </r>
    <r>
      <rPr>
        <b/>
        <sz val="12"/>
        <color theme="1"/>
        <rFont val="Calibri"/>
        <family val="2"/>
        <scheme val="minor"/>
      </rPr>
      <t>U</t>
    </r>
  </si>
  <si>
    <r>
      <t>U</t>
    </r>
    <r>
      <rPr>
        <b/>
        <vertAlign val="subscript"/>
        <sz val="12"/>
        <color theme="1"/>
        <rFont val="Calibri (Body)"/>
      </rPr>
      <t>f</t>
    </r>
    <r>
      <rPr>
        <b/>
        <sz val="12"/>
        <color theme="1"/>
        <rFont val="Calibri"/>
        <family val="2"/>
        <scheme val="minor"/>
      </rPr>
      <t xml:space="preserve"> </t>
    </r>
    <r>
      <rPr>
        <b/>
        <vertAlign val="superscript"/>
        <sz val="12"/>
        <color theme="1"/>
        <rFont val="Calibri (Body)"/>
      </rPr>
      <t>230</t>
    </r>
    <r>
      <rPr>
        <b/>
        <sz val="12"/>
        <color theme="1"/>
        <rFont val="Calibri"/>
        <family val="2"/>
        <scheme val="minor"/>
      </rPr>
      <t>Th</t>
    </r>
  </si>
  <si>
    <r>
      <t>U</t>
    </r>
    <r>
      <rPr>
        <b/>
        <vertAlign val="subscript"/>
        <sz val="12"/>
        <color theme="1"/>
        <rFont val="Calibri (Body)"/>
      </rPr>
      <t>f</t>
    </r>
    <r>
      <rPr>
        <b/>
        <sz val="12"/>
        <color theme="1"/>
        <rFont val="Calibri"/>
        <family val="2"/>
        <scheme val="minor"/>
      </rPr>
      <t xml:space="preserve"> </t>
    </r>
    <r>
      <rPr>
        <b/>
        <vertAlign val="superscript"/>
        <sz val="12"/>
        <color theme="1"/>
        <rFont val="Calibri (Body)"/>
      </rPr>
      <t>226</t>
    </r>
    <r>
      <rPr>
        <b/>
        <sz val="12"/>
        <color theme="1"/>
        <rFont val="Calibri"/>
        <family val="2"/>
        <scheme val="minor"/>
      </rPr>
      <t>Ra</t>
    </r>
  </si>
  <si>
    <r>
      <t>U</t>
    </r>
    <r>
      <rPr>
        <b/>
        <vertAlign val="subscript"/>
        <sz val="12"/>
        <color theme="1"/>
        <rFont val="Calibri (Body)"/>
      </rPr>
      <t>f</t>
    </r>
    <r>
      <rPr>
        <b/>
        <sz val="12"/>
        <color theme="1"/>
        <rFont val="Calibri"/>
        <family val="2"/>
        <scheme val="minor"/>
      </rPr>
      <t xml:space="preserve"> </t>
    </r>
    <r>
      <rPr>
        <b/>
        <vertAlign val="superscript"/>
        <sz val="12"/>
        <color theme="1"/>
        <rFont val="Calibri (Body)"/>
      </rPr>
      <t>235</t>
    </r>
    <r>
      <rPr>
        <b/>
        <sz val="12"/>
        <color theme="1"/>
        <rFont val="Calibri"/>
        <family val="2"/>
        <scheme val="minor"/>
      </rPr>
      <t>U</t>
    </r>
  </si>
  <si>
    <r>
      <t>U</t>
    </r>
    <r>
      <rPr>
        <b/>
        <vertAlign val="subscript"/>
        <sz val="12"/>
        <color theme="1"/>
        <rFont val="Calibri (Body)"/>
      </rPr>
      <t>f</t>
    </r>
    <r>
      <rPr>
        <b/>
        <sz val="12"/>
        <color theme="1"/>
        <rFont val="Calibri"/>
        <family val="2"/>
        <scheme val="minor"/>
      </rPr>
      <t xml:space="preserve"> </t>
    </r>
    <r>
      <rPr>
        <b/>
        <vertAlign val="superscript"/>
        <sz val="12"/>
        <color theme="1"/>
        <rFont val="Calibri (Body)"/>
      </rPr>
      <t>231</t>
    </r>
    <r>
      <rPr>
        <b/>
        <sz val="12"/>
        <color theme="1"/>
        <rFont val="Calibri"/>
        <family val="2"/>
        <scheme val="minor"/>
      </rPr>
      <t>Pa</t>
    </r>
  </si>
  <si>
    <r>
      <t>D</t>
    </r>
    <r>
      <rPr>
        <b/>
        <vertAlign val="subscript"/>
        <sz val="12"/>
        <color theme="1"/>
        <rFont val="Calibri (Body)"/>
      </rPr>
      <t>U</t>
    </r>
  </si>
  <si>
    <r>
      <t>D</t>
    </r>
    <r>
      <rPr>
        <b/>
        <vertAlign val="subscript"/>
        <sz val="12"/>
        <color theme="1"/>
        <rFont val="Calibri (Body)"/>
      </rPr>
      <t>Th</t>
    </r>
  </si>
  <si>
    <r>
      <t>D</t>
    </r>
    <r>
      <rPr>
        <b/>
        <vertAlign val="subscript"/>
        <sz val="12"/>
        <color theme="1"/>
        <rFont val="Calibri (Body)"/>
      </rPr>
      <t>Ra</t>
    </r>
  </si>
  <si>
    <r>
      <t>D</t>
    </r>
    <r>
      <rPr>
        <b/>
        <vertAlign val="subscript"/>
        <sz val="12"/>
        <color theme="1"/>
        <rFont val="Calibri (Body)"/>
      </rPr>
      <t>Pa</t>
    </r>
  </si>
  <si>
    <r>
      <t>[</t>
    </r>
    <r>
      <rPr>
        <b/>
        <vertAlign val="superscript"/>
        <sz val="12"/>
        <color theme="1"/>
        <rFont val="Calibri (Body)"/>
      </rPr>
      <t>238</t>
    </r>
    <r>
      <rPr>
        <b/>
        <sz val="12"/>
        <color theme="1"/>
        <rFont val="Calibri"/>
        <family val="2"/>
        <scheme val="minor"/>
      </rPr>
      <t>U]</t>
    </r>
  </si>
  <si>
    <r>
      <t>(</t>
    </r>
    <r>
      <rPr>
        <b/>
        <vertAlign val="superscript"/>
        <sz val="12"/>
        <color theme="1"/>
        <rFont val="Calibri (Body)"/>
      </rPr>
      <t>238</t>
    </r>
    <r>
      <rPr>
        <b/>
        <sz val="12"/>
        <color theme="1"/>
        <rFont val="Calibri"/>
        <family val="2"/>
        <scheme val="minor"/>
      </rPr>
      <t>U)</t>
    </r>
  </si>
  <si>
    <r>
      <t>(</t>
    </r>
    <r>
      <rPr>
        <b/>
        <vertAlign val="superscript"/>
        <sz val="12"/>
        <color theme="1"/>
        <rFont val="Calibri (Body)"/>
      </rPr>
      <t>230</t>
    </r>
    <r>
      <rPr>
        <b/>
        <sz val="12"/>
        <color theme="1"/>
        <rFont val="Calibri"/>
        <family val="2"/>
        <scheme val="minor"/>
      </rPr>
      <t>Th)</t>
    </r>
  </si>
  <si>
    <r>
      <t>[</t>
    </r>
    <r>
      <rPr>
        <b/>
        <vertAlign val="superscript"/>
        <sz val="12"/>
        <color theme="1"/>
        <rFont val="Calibri (Body)"/>
      </rPr>
      <t>230</t>
    </r>
    <r>
      <rPr>
        <b/>
        <sz val="12"/>
        <color theme="1"/>
        <rFont val="Calibri"/>
        <family val="2"/>
        <scheme val="minor"/>
      </rPr>
      <t>Th]</t>
    </r>
  </si>
  <si>
    <r>
      <t>[</t>
    </r>
    <r>
      <rPr>
        <b/>
        <vertAlign val="superscript"/>
        <sz val="12"/>
        <color theme="1"/>
        <rFont val="Calibri (Body)"/>
      </rPr>
      <t>235</t>
    </r>
    <r>
      <rPr>
        <b/>
        <sz val="12"/>
        <color theme="1"/>
        <rFont val="Calibri"/>
        <family val="2"/>
        <scheme val="minor"/>
      </rPr>
      <t>U]</t>
    </r>
  </si>
  <si>
    <r>
      <t>(</t>
    </r>
    <r>
      <rPr>
        <b/>
        <vertAlign val="superscript"/>
        <sz val="12"/>
        <color theme="1"/>
        <rFont val="Calibri (Body)"/>
      </rPr>
      <t>235</t>
    </r>
    <r>
      <rPr>
        <b/>
        <sz val="12"/>
        <color theme="1"/>
        <rFont val="Calibri"/>
        <family val="2"/>
        <scheme val="minor"/>
      </rPr>
      <t>U)</t>
    </r>
  </si>
  <si>
    <t>[La]</t>
  </si>
  <si>
    <t>[Sm]</t>
  </si>
  <si>
    <t>[Nd]</t>
  </si>
  <si>
    <t>[Yb]</t>
  </si>
  <si>
    <t>[Lu]</t>
  </si>
  <si>
    <t>[Hf]</t>
  </si>
  <si>
    <t>[Nb]</t>
  </si>
  <si>
    <t>[Zr]</t>
  </si>
  <si>
    <t>[Ba]</t>
  </si>
  <si>
    <t>[U]</t>
  </si>
  <si>
    <t>[Th]</t>
  </si>
  <si>
    <t>La/Sm</t>
  </si>
  <si>
    <t>Sm/Yb</t>
  </si>
  <si>
    <t>Sm/Nd</t>
  </si>
  <si>
    <t>La/Nb</t>
  </si>
  <si>
    <t>Lu/Hf</t>
  </si>
  <si>
    <t>Nb/Zr</t>
  </si>
  <si>
    <t>Nb/Th</t>
  </si>
  <si>
    <t>Nb/U</t>
  </si>
  <si>
    <t>Ba/Th</t>
  </si>
  <si>
    <t>Thickness (km)</t>
  </si>
  <si>
    <t>Axial depth (m)</t>
  </si>
  <si>
    <r>
      <t xml:space="preserve">with </t>
    </r>
    <r>
      <rPr>
        <sz val="10"/>
        <rFont val="Symbol"/>
        <charset val="2"/>
      </rPr>
      <t>r</t>
    </r>
    <r>
      <rPr>
        <vertAlign val="subscript"/>
        <sz val="10"/>
        <rFont val="Verdana"/>
        <family val="2"/>
      </rPr>
      <t>ocean</t>
    </r>
    <r>
      <rPr>
        <sz val="12"/>
        <color theme="1"/>
        <rFont val="Calibri"/>
        <family val="2"/>
        <scheme val="minor"/>
      </rPr>
      <t xml:space="preserve"> = 1.03, </t>
    </r>
    <r>
      <rPr>
        <sz val="10"/>
        <rFont val="Symbol"/>
        <charset val="2"/>
      </rPr>
      <t>r</t>
    </r>
    <r>
      <rPr>
        <vertAlign val="subscript"/>
        <sz val="10"/>
        <rFont val="Verdana"/>
        <family val="2"/>
      </rPr>
      <t>mantle</t>
    </r>
    <r>
      <rPr>
        <sz val="12"/>
        <color theme="1"/>
        <rFont val="Calibri"/>
        <family val="2"/>
        <scheme val="minor"/>
      </rPr>
      <t xml:space="preserve"> = 3.3, </t>
    </r>
    <r>
      <rPr>
        <sz val="10"/>
        <rFont val="Symbol"/>
        <charset val="2"/>
      </rPr>
      <t>r</t>
    </r>
    <r>
      <rPr>
        <vertAlign val="subscript"/>
        <sz val="10"/>
        <rFont val="Verdana"/>
        <family val="2"/>
      </rPr>
      <t>crust</t>
    </r>
    <r>
      <rPr>
        <sz val="12"/>
        <color theme="1"/>
        <rFont val="Calibri"/>
        <family val="2"/>
        <scheme val="minor"/>
      </rPr>
      <t xml:space="preserve"> = 2.7</t>
    </r>
    <r>
      <rPr>
        <sz val="10"/>
        <rFont val="Verdana"/>
        <family val="2"/>
      </rPr>
      <t xml:space="preserve"> g/cm</t>
    </r>
    <r>
      <rPr>
        <vertAlign val="superscript"/>
        <sz val="10"/>
        <rFont val="Verdana"/>
        <family val="2"/>
      </rPr>
      <t>3</t>
    </r>
  </si>
  <si>
    <t>1D</t>
  </si>
  <si>
    <t>default</t>
  </si>
  <si>
    <t>Equilibrium</t>
  </si>
  <si>
    <t>no</t>
  </si>
  <si>
    <t>Disequilibrium</t>
  </si>
  <si>
    <t>Da = 0.1</t>
  </si>
  <si>
    <t>Mix</t>
  </si>
  <si>
    <t>m7-16</t>
  </si>
  <si>
    <t>yes</t>
  </si>
  <si>
    <t>2D</t>
  </si>
  <si>
    <t>alternate</t>
  </si>
  <si>
    <t>Eq</t>
  </si>
  <si>
    <t>Diseq</t>
  </si>
  <si>
    <t>Diseqda</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</si>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</sst>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
    <numFmt numFmtId="170" formatCode="0.0000"/>
    <numFmt numFmtId="171" formatCode="0.000000"/>
  </numFmts>
  <fonts count="53" x14ac:knownFonts="1">
    <font>
      <sz val="12"/>
      <color theme="1"/>
      <name val="Calibri"/>
      <family val="2"/>
      <scheme val="minor"/>
    </font>
    <font>
      <sz val="12"/>
      <color rgb="FFFF0000"/>
      <name val="Calibri"/>
      <family val="2"/>
      <scheme val="minor"/>
    </font>
    <font>
      <sz val="12"/>
      <color theme="1" tint="0.499984740745262"/>
      <name val="Calibri"/>
      <family val="2"/>
      <scheme val="minor"/>
    </font>
    <font>
      <sz val="12"/>
      <color theme="1"/>
      <name val="Times New Roman"/>
      <family val="1"/>
    </font>
    <font>
      <b/>
      <sz val="12"/>
      <color theme="1"/>
      <name val="Times New Roman"/>
      <family val="1"/>
    </font>
    <font>
      <b/>
      <sz val="11"/>
      <color theme="1"/>
      <name val="Times New Roman"/>
      <family val="1"/>
    </font>
    <font>
      <u/>
      <sz val="12"/>
      <color theme="1"/>
      <name val="Calibri"/>
      <family val="2"/>
      <scheme val="minor"/>
    </font>
    <font>
      <i/>
      <sz val="12"/>
      <color theme="1"/>
      <name val="Calibri"/>
      <family val="2"/>
      <scheme val="minor"/>
    </font>
    <font>
      <sz val="11"/>
      <color theme="1"/>
      <name val="Times New Roman"/>
      <family val="1"/>
    </font>
    <font>
      <vertAlign val="subscript"/>
      <sz val="12"/>
      <color theme="1"/>
      <name val="Times New Roman"/>
      <family val="1"/>
    </font>
    <font>
      <i/>
      <sz val="12"/>
      <color theme="1"/>
      <name val="Times New Roman"/>
      <family val="1"/>
    </font>
    <font>
      <i/>
      <u/>
      <sz val="12"/>
      <color theme="1"/>
      <name val="Times New Roman"/>
      <family val="1"/>
    </font>
    <font>
      <vertAlign val="subscript"/>
      <sz val="11"/>
      <color theme="1"/>
      <name val="Times New Roman"/>
      <family val="1"/>
    </font>
    <font>
      <b/>
      <sz val="12"/>
      <color theme="1"/>
      <name val="Calibri"/>
      <family val="2"/>
      <scheme val="minor"/>
    </font>
    <font>
      <sz val="12"/>
      <color rgb="FF000000"/>
      <name val="Times New Roman"/>
      <family val="1"/>
    </font>
    <font>
      <b/>
      <sz val="12"/>
      <color rgb="FF000000"/>
      <name val="Times New Roman"/>
      <family val="1"/>
    </font>
    <font>
      <sz val="12"/>
      <color rgb="FF000000"/>
      <name val="Calibri"/>
      <family val="2"/>
      <scheme val="minor"/>
    </font>
    <font>
      <b/>
      <sz val="11"/>
      <color rgb="FF000000"/>
      <name val="Times New Roman"/>
      <family val="1"/>
    </font>
    <font>
      <b/>
      <i/>
      <sz val="12"/>
      <color rgb="FF000000"/>
      <name val="Calibri"/>
      <family val="2"/>
      <scheme val="minor"/>
    </font>
    <font>
      <b/>
      <sz val="12"/>
      <color rgb="FFA6A6A6"/>
      <name val="Calibri"/>
      <family val="2"/>
      <scheme val="minor"/>
    </font>
    <font>
      <sz val="12"/>
      <color rgb="FFA6A6A6"/>
      <name val="Calibri"/>
      <family val="2"/>
      <scheme val="minor"/>
    </font>
    <font>
      <i/>
      <u/>
      <sz val="12"/>
      <color rgb="FF000000"/>
      <name val="Times New Roman"/>
      <family val="1"/>
    </font>
    <font>
      <i/>
      <sz val="12"/>
      <color rgb="FF000000"/>
      <name val="Times New Roman"/>
      <family val="1"/>
    </font>
    <font>
      <sz val="11"/>
      <color rgb="FF000000"/>
      <name val="Times New Roman"/>
      <family val="1"/>
    </font>
    <font>
      <sz val="12"/>
      <color rgb="FF808080"/>
      <name val="Calibri"/>
      <family val="2"/>
      <scheme val="minor"/>
    </font>
    <font>
      <i/>
      <vertAlign val="subscript"/>
      <sz val="12"/>
      <color theme="1"/>
      <name val="Times New Roman"/>
      <family val="1"/>
    </font>
    <font>
      <b/>
      <i/>
      <sz val="12"/>
      <color theme="1"/>
      <name val="Times New Roman"/>
      <family val="1"/>
    </font>
    <font>
      <b/>
      <i/>
      <vertAlign val="subscript"/>
      <sz val="12"/>
      <color theme="1"/>
      <name val="Times New Roman"/>
      <family val="1"/>
    </font>
    <font>
      <u/>
      <sz val="12"/>
      <color theme="1"/>
      <name val="Times New Roman"/>
      <family val="1"/>
    </font>
    <font>
      <b/>
      <u/>
      <sz val="12"/>
      <color theme="1"/>
      <name val="Calibri"/>
      <family val="2"/>
      <scheme val="minor"/>
    </font>
    <font>
      <sz val="10"/>
      <name val="Verdana"/>
      <family val="2"/>
    </font>
    <font>
      <b/>
      <u/>
      <vertAlign val="subscript"/>
      <sz val="12"/>
      <color theme="1"/>
      <name val="Calibri (Body)"/>
    </font>
    <font>
      <b/>
      <vertAlign val="subscript"/>
      <sz val="12"/>
      <color theme="1"/>
      <name val="Calibri (Body)"/>
    </font>
    <font>
      <b/>
      <vertAlign val="superscript"/>
      <sz val="12"/>
      <color theme="1"/>
      <name val="Calibri (Body)"/>
    </font>
    <font>
      <sz val="10"/>
      <name val="Symbol"/>
      <charset val="2"/>
    </font>
    <font>
      <vertAlign val="subscript"/>
      <sz val="10"/>
      <name val="Verdana"/>
      <family val="2"/>
    </font>
    <font>
      <vertAlign val="superscript"/>
      <sz val="10"/>
      <name val="Verdana"/>
      <family val="2"/>
    </font>
    <font>
      <sz val="12"/>
      <color rgb="FF0070C0"/>
      <name val="Calibri"/>
      <family val="2"/>
      <scheme val="minor"/>
    </font>
    <font>
      <sz val="12"/>
      <color rgb="FF7030A0"/>
      <name val="Calibri"/>
      <family val="2"/>
      <scheme val="minor"/>
    </font>
    <font>
      <b/>
      <sz val="12"/>
      <color rgb="FF7030A0"/>
      <name val="Calibri"/>
      <family val="2"/>
      <scheme val="minor"/>
    </font>
    <font>
      <i/>
      <sz val="12"/>
      <color rgb="FF0070C0"/>
      <name val="Calibri"/>
      <family val="2"/>
      <scheme val="minor"/>
    </font>
    <font>
      <sz val="12"/>
      <color theme="4" tint="-0.499984740745262"/>
      <name val="Calibri"/>
      <family val="2"/>
      <scheme val="minor"/>
    </font>
    <font>
      <sz val="12"/>
      <color rgb="FF002060"/>
      <name val="Calibri"/>
      <family val="2"/>
      <scheme val="minor"/>
    </font>
    <font>
      <i/>
      <sz val="12"/>
      <color rgb="FFFF0000"/>
      <name val="Calibri"/>
      <family val="2"/>
      <scheme val="minor"/>
    </font>
    <font>
      <sz val="12"/>
      <color rgb="FFC00000"/>
      <name val="Calibri"/>
      <family val="2"/>
      <scheme val="minor"/>
    </font>
    <font>
      <sz val="12"/>
      <color rgb="FF410983"/>
      <name val="Calibri"/>
      <family val="2"/>
      <scheme val="minor"/>
    </font>
    <font>
      <sz val="12"/>
      <color rgb="FF521B93"/>
      <name val="Calibri"/>
      <family val="2"/>
      <scheme val="minor"/>
    </font>
    <font>
      <i/>
      <sz val="12"/>
      <color rgb="FF7030A0"/>
      <name val="Calibri"/>
      <family val="2"/>
      <scheme val="minor"/>
    </font>
    <font>
      <i/>
      <sz val="12"/>
      <color rgb="FF521B93"/>
      <name val="Calibri"/>
      <family val="2"/>
      <scheme val="minor"/>
    </font>
    <font>
      <b/>
      <sz val="12"/>
      <color rgb="FF0070C0"/>
      <name val="Calibri"/>
      <family val="2"/>
      <scheme val="minor"/>
    </font>
    <font>
      <b/>
      <sz val="10"/>
      <color rgb="FF000000"/>
      <name val="Tahoma"/>
      <family val="2"/>
    </font>
    <font>
      <sz val="10"/>
      <color rgb="FF000000"/>
      <name val="Tahoma"/>
      <family val="2"/>
    </font>
    <font>
      <i/>
      <sz val="10"/>
      <color rgb="FF000000"/>
      <name val="Tahoma"/>
      <family val="2"/>
    </font>
  </fonts>
  <fills count="2">
    <fill>
      <patternFill patternType="none"/>
    </fill>
    <fill>
      <patternFill patternType="gray125"/>
    </fill>
  </fills>
  <borders count="9">
    <border>
      <left/>
      <right/>
      <top/>
      <bottom/>
      <diagonal/>
    </border>
    <border>
      <left/>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2">
    <xf numFmtId="0" fontId="0" fillId="0" borderId="0"/>
    <xf numFmtId="0" fontId="30" fillId="0" borderId="0"/>
  </cellStyleXfs>
  <cellXfs count="163">
    <xf numFmtId="0" fontId="0" fillId="0" borderId="0" xfId="0"/>
    <xf numFmtId="0" fontId="1" fillId="0" borderId="0" xfId="0" applyFont="1"/>
    <xf numFmtId="0" fontId="2" fillId="0" borderId="0" xfId="0" applyFont="1"/>
    <xf numFmtId="9" fontId="2" fillId="0" borderId="0" xfId="0" applyNumberFormat="1" applyFont="1"/>
    <xf numFmtId="0" fontId="3" fillId="0" borderId="0" xfId="0" applyFont="1"/>
    <xf numFmtId="0" fontId="0" fillId="0" borderId="0" xfId="0" quotePrefix="1"/>
    <xf numFmtId="0" fontId="4" fillId="0" borderId="0" xfId="0" applyFont="1" applyAlignment="1">
      <alignment horizontal="center"/>
    </xf>
    <xf numFmtId="0" fontId="3" fillId="0" borderId="0" xfId="0" applyFont="1" applyAlignment="1">
      <alignment horizontal="center"/>
    </xf>
    <xf numFmtId="0" fontId="4" fillId="0" borderId="1" xfId="0" applyFont="1" applyBorder="1" applyAlignment="1">
      <alignment horizontal="center"/>
    </xf>
    <xf numFmtId="0" fontId="3" fillId="0" borderId="1" xfId="0" applyFont="1" applyBorder="1"/>
    <xf numFmtId="0" fontId="3" fillId="0" borderId="1" xfId="0" applyFont="1" applyBorder="1" applyAlignment="1">
      <alignment horizontal="center"/>
    </xf>
    <xf numFmtId="164" fontId="3" fillId="0" borderId="0" xfId="0" applyNumberFormat="1" applyFont="1" applyAlignment="1">
      <alignment horizontal="center"/>
    </xf>
    <xf numFmtId="164" fontId="3" fillId="0" borderId="1" xfId="0" applyNumberFormat="1" applyFont="1" applyBorder="1" applyAlignment="1">
      <alignment horizontal="center"/>
    </xf>
    <xf numFmtId="0" fontId="6" fillId="0" borderId="0" xfId="0" applyFont="1"/>
    <xf numFmtId="0" fontId="7" fillId="0" borderId="0" xfId="0" applyFont="1"/>
    <xf numFmtId="0" fontId="8" fillId="0" borderId="0" xfId="0" applyFont="1"/>
    <xf numFmtId="0" fontId="3" fillId="0" borderId="0" xfId="0" applyFont="1" applyAlignment="1">
      <alignment horizontal="left"/>
    </xf>
    <xf numFmtId="0" fontId="3" fillId="0" borderId="1" xfId="0" applyFont="1" applyBorder="1" applyAlignment="1">
      <alignment horizontal="left"/>
    </xf>
    <xf numFmtId="0" fontId="4" fillId="0" borderId="0" xfId="0" applyFont="1" applyAlignment="1">
      <alignment horizontal="left"/>
    </xf>
    <xf numFmtId="0" fontId="5" fillId="0" borderId="1" xfId="0" applyFont="1" applyBorder="1" applyAlignment="1">
      <alignment horizontal="left"/>
    </xf>
    <xf numFmtId="0" fontId="8" fillId="0" borderId="0" xfId="0" applyFont="1" applyAlignment="1">
      <alignment horizontal="left"/>
    </xf>
    <xf numFmtId="2" fontId="3" fillId="0" borderId="0" xfId="0" applyNumberFormat="1" applyFont="1" applyAlignment="1">
      <alignment horizontal="center"/>
    </xf>
    <xf numFmtId="0" fontId="0" fillId="0" borderId="1" xfId="0" applyBorder="1"/>
    <xf numFmtId="0" fontId="10" fillId="0" borderId="0" xfId="0" applyFont="1" applyAlignment="1">
      <alignment horizontal="left"/>
    </xf>
    <xf numFmtId="164" fontId="10" fillId="0" borderId="0" xfId="0" applyNumberFormat="1" applyFont="1" applyAlignment="1">
      <alignment horizontal="center"/>
    </xf>
    <xf numFmtId="0" fontId="10" fillId="0" borderId="0" xfId="0" applyFont="1"/>
    <xf numFmtId="0" fontId="10" fillId="0" borderId="1" xfId="0" applyFont="1" applyBorder="1" applyAlignment="1">
      <alignment horizontal="left"/>
    </xf>
    <xf numFmtId="165" fontId="3" fillId="0" borderId="0" xfId="0" applyNumberFormat="1" applyFont="1" applyAlignment="1">
      <alignment horizontal="center"/>
    </xf>
    <xf numFmtId="164" fontId="10" fillId="0" borderId="0" xfId="0" applyNumberFormat="1" applyFont="1" applyAlignment="1">
      <alignment horizontal="left"/>
    </xf>
    <xf numFmtId="0" fontId="15" fillId="0" borderId="0" xfId="0" applyFont="1"/>
    <xf numFmtId="0" fontId="16" fillId="0" borderId="0" xfId="0" applyFont="1"/>
    <xf numFmtId="0" fontId="14" fillId="0" borderId="0" xfId="0" applyFont="1"/>
    <xf numFmtId="0" fontId="0" fillId="0" borderId="0" xfId="0" applyAlignment="1">
      <alignment horizontal="left"/>
    </xf>
    <xf numFmtId="0" fontId="15" fillId="0" borderId="0" xfId="0" applyFont="1" applyAlignment="1">
      <alignment horizontal="left"/>
    </xf>
    <xf numFmtId="0" fontId="0" fillId="0" borderId="0" xfId="0" applyAlignment="1">
      <alignment horizontal="center"/>
    </xf>
    <xf numFmtId="0" fontId="15" fillId="0" borderId="0" xfId="0" applyFont="1" applyAlignment="1">
      <alignment horizontal="center"/>
    </xf>
    <xf numFmtId="0" fontId="17" fillId="0" borderId="1" xfId="0" applyFont="1" applyBorder="1" applyAlignment="1">
      <alignment horizontal="center"/>
    </xf>
    <xf numFmtId="0" fontId="15" fillId="0" borderId="1" xfId="0" applyFont="1" applyBorder="1" applyAlignment="1">
      <alignment horizontal="center"/>
    </xf>
    <xf numFmtId="0" fontId="14" fillId="0" borderId="0" xfId="0" applyFont="1" applyAlignment="1">
      <alignment horizontal="left"/>
    </xf>
    <xf numFmtId="165" fontId="0" fillId="0" borderId="0" xfId="0" applyNumberFormat="1" applyAlignment="1">
      <alignment horizontal="center"/>
    </xf>
    <xf numFmtId="165" fontId="14" fillId="0" borderId="0" xfId="0" applyNumberFormat="1" applyFont="1" applyAlignment="1">
      <alignment horizontal="center"/>
    </xf>
    <xf numFmtId="2" fontId="14" fillId="0" borderId="0" xfId="0" applyNumberFormat="1" applyFont="1" applyAlignment="1">
      <alignment horizontal="center"/>
    </xf>
    <xf numFmtId="0" fontId="18" fillId="0" borderId="0" xfId="0" applyFont="1"/>
    <xf numFmtId="0" fontId="19" fillId="0" borderId="0" xfId="0" applyFont="1"/>
    <xf numFmtId="0" fontId="20" fillId="0" borderId="0" xfId="0" applyFont="1"/>
    <xf numFmtId="170" fontId="14" fillId="0" borderId="0" xfId="0" applyNumberFormat="1" applyFont="1" applyAlignment="1">
      <alignment horizontal="center"/>
    </xf>
    <xf numFmtId="164" fontId="14" fillId="0" borderId="0" xfId="0" applyNumberFormat="1" applyFont="1" applyAlignment="1">
      <alignment horizontal="center"/>
    </xf>
    <xf numFmtId="0" fontId="14" fillId="0" borderId="0" xfId="0" applyFont="1" applyAlignment="1">
      <alignment horizontal="center"/>
    </xf>
    <xf numFmtId="0" fontId="21" fillId="0" borderId="0" xfId="0" applyFont="1" applyAlignment="1">
      <alignment horizontal="left"/>
    </xf>
    <xf numFmtId="164" fontId="22" fillId="0" borderId="0" xfId="0" applyNumberFormat="1" applyFont="1" applyAlignment="1">
      <alignment horizontal="left"/>
    </xf>
    <xf numFmtId="0" fontId="22" fillId="0" borderId="0" xfId="0" applyFont="1" applyAlignment="1">
      <alignment horizontal="left"/>
    </xf>
    <xf numFmtId="0" fontId="14" fillId="0" borderId="1" xfId="0" applyFont="1" applyBorder="1" applyAlignment="1">
      <alignment horizontal="left"/>
    </xf>
    <xf numFmtId="164" fontId="14" fillId="0" borderId="1" xfId="0" applyNumberFormat="1" applyFont="1" applyBorder="1" applyAlignment="1">
      <alignment horizontal="center"/>
    </xf>
    <xf numFmtId="0" fontId="23" fillId="0" borderId="0" xfId="0" applyFont="1"/>
    <xf numFmtId="0" fontId="23" fillId="0" borderId="0" xfId="0" applyFont="1" applyAlignment="1">
      <alignment horizontal="left"/>
    </xf>
    <xf numFmtId="0" fontId="24" fillId="0" borderId="0" xfId="0" applyFont="1"/>
    <xf numFmtId="9" fontId="24" fillId="0" borderId="0" xfId="0" applyNumberFormat="1" applyFont="1"/>
    <xf numFmtId="0" fontId="4" fillId="0" borderId="0" xfId="0" applyFont="1"/>
    <xf numFmtId="0" fontId="26" fillId="0" borderId="0" xfId="0" applyFont="1"/>
    <xf numFmtId="0" fontId="28" fillId="0" borderId="0" xfId="0" applyFont="1"/>
    <xf numFmtId="0" fontId="29" fillId="0" borderId="0" xfId="0" applyFont="1"/>
    <xf numFmtId="11" fontId="0" fillId="0" borderId="0" xfId="0" applyNumberFormat="1"/>
    <xf numFmtId="0" fontId="30" fillId="0" borderId="2" xfId="1" applyBorder="1"/>
    <xf numFmtId="0" fontId="30" fillId="0" borderId="3" xfId="1" applyBorder="1"/>
    <xf numFmtId="0" fontId="30" fillId="0" borderId="4" xfId="1" applyBorder="1"/>
    <xf numFmtId="0" fontId="13" fillId="0" borderId="0" xfId="0" applyFont="1"/>
    <xf numFmtId="0" fontId="29" fillId="0" borderId="0" xfId="0" applyFont="1" applyAlignment="1">
      <alignment horizontal="left"/>
    </xf>
    <xf numFmtId="0" fontId="13" fillId="0" borderId="0" xfId="0" applyFont="1" applyAlignment="1">
      <alignment horizontal="center"/>
    </xf>
    <xf numFmtId="0" fontId="30" fillId="0" borderId="5" xfId="1" applyBorder="1"/>
    <xf numFmtId="0" fontId="30" fillId="0" borderId="0" xfId="1"/>
    <xf numFmtId="0" fontId="30" fillId="0" borderId="6" xfId="1" applyBorder="1"/>
    <xf numFmtId="0" fontId="13" fillId="0" borderId="1" xfId="0" applyFont="1" applyBorder="1"/>
    <xf numFmtId="0" fontId="13" fillId="0" borderId="1" xfId="0" applyFont="1" applyBorder="1" applyAlignment="1">
      <alignment horizontal="center"/>
    </xf>
    <xf numFmtId="0" fontId="13" fillId="0" borderId="1" xfId="0" applyFont="1" applyBorder="1" applyAlignment="1">
      <alignment horizontal="left"/>
    </xf>
    <xf numFmtId="0" fontId="30" fillId="0" borderId="7" xfId="1" applyBorder="1"/>
    <xf numFmtId="0" fontId="30" fillId="0" borderId="1" xfId="1" applyBorder="1"/>
    <xf numFmtId="0" fontId="30" fillId="0" borderId="8" xfId="1" applyBorder="1"/>
    <xf numFmtId="0" fontId="37" fillId="0" borderId="0" xfId="0" applyFont="1"/>
    <xf numFmtId="0" fontId="37" fillId="0" borderId="0" xfId="0" applyFont="1" applyAlignment="1">
      <alignment horizontal="center"/>
    </xf>
    <xf numFmtId="0" fontId="37" fillId="0" borderId="0" xfId="0" applyFont="1" applyAlignment="1">
      <alignment horizontal="left"/>
    </xf>
    <xf numFmtId="2" fontId="37" fillId="0" borderId="0" xfId="0" applyNumberFormat="1" applyFont="1" applyAlignment="1">
      <alignment horizontal="center"/>
    </xf>
    <xf numFmtId="165" fontId="37" fillId="0" borderId="0" xfId="0" applyNumberFormat="1" applyFont="1" applyAlignment="1">
      <alignment horizontal="center"/>
    </xf>
    <xf numFmtId="11" fontId="37" fillId="0" borderId="0" xfId="0" applyNumberFormat="1" applyFont="1" applyAlignment="1">
      <alignment horizontal="center"/>
    </xf>
    <xf numFmtId="170" fontId="37" fillId="0" borderId="0" xfId="0" applyNumberFormat="1" applyFont="1" applyAlignment="1">
      <alignment horizontal="center"/>
    </xf>
    <xf numFmtId="171" fontId="37" fillId="0" borderId="0" xfId="0" applyNumberFormat="1" applyFont="1" applyAlignment="1">
      <alignment horizontal="center"/>
    </xf>
    <xf numFmtId="164" fontId="37" fillId="0" borderId="0" xfId="0" applyNumberFormat="1" applyFont="1" applyAlignment="1">
      <alignment horizontal="center"/>
    </xf>
    <xf numFmtId="0" fontId="1" fillId="0" borderId="0" xfId="0" applyFont="1" applyAlignment="1">
      <alignment horizontal="center"/>
    </xf>
    <xf numFmtId="0" fontId="1" fillId="0" borderId="0" xfId="0" applyFont="1" applyAlignment="1">
      <alignment horizontal="left"/>
    </xf>
    <xf numFmtId="2" fontId="1" fillId="0" borderId="0" xfId="0" applyNumberFormat="1" applyFont="1" applyAlignment="1">
      <alignment horizontal="center"/>
    </xf>
    <xf numFmtId="165" fontId="1" fillId="0" borderId="0" xfId="0" applyNumberFormat="1" applyFont="1" applyAlignment="1">
      <alignment horizontal="center"/>
    </xf>
    <xf numFmtId="11" fontId="1" fillId="0" borderId="0" xfId="0" applyNumberFormat="1" applyFont="1" applyAlignment="1">
      <alignment horizontal="center"/>
    </xf>
    <xf numFmtId="170" fontId="1" fillId="0" borderId="0" xfId="0" applyNumberFormat="1" applyFont="1" applyAlignment="1">
      <alignment horizontal="center"/>
    </xf>
    <xf numFmtId="171" fontId="1" fillId="0" borderId="0" xfId="0" applyNumberFormat="1" applyFont="1" applyAlignment="1">
      <alignment horizontal="center"/>
    </xf>
    <xf numFmtId="0" fontId="38" fillId="0" borderId="0" xfId="0" applyFont="1"/>
    <xf numFmtId="0" fontId="38" fillId="0" borderId="0" xfId="0" applyFont="1" applyAlignment="1">
      <alignment horizontal="center"/>
    </xf>
    <xf numFmtId="0" fontId="38" fillId="0" borderId="0" xfId="0" applyFont="1" applyAlignment="1">
      <alignment horizontal="left"/>
    </xf>
    <xf numFmtId="2" fontId="38" fillId="0" borderId="0" xfId="0" applyNumberFormat="1" applyFont="1" applyAlignment="1">
      <alignment horizontal="center"/>
    </xf>
    <xf numFmtId="165" fontId="38" fillId="0" borderId="0" xfId="0" applyNumberFormat="1" applyFont="1" applyAlignment="1">
      <alignment horizontal="center"/>
    </xf>
    <xf numFmtId="11" fontId="38" fillId="0" borderId="0" xfId="0" applyNumberFormat="1" applyFont="1" applyAlignment="1">
      <alignment horizontal="center"/>
    </xf>
    <xf numFmtId="164" fontId="38" fillId="0" borderId="0" xfId="0" applyNumberFormat="1" applyFont="1" applyAlignment="1">
      <alignment horizontal="center"/>
    </xf>
    <xf numFmtId="170" fontId="38" fillId="0" borderId="0" xfId="0" applyNumberFormat="1" applyFont="1" applyAlignment="1">
      <alignment horizontal="center"/>
    </xf>
    <xf numFmtId="0" fontId="39" fillId="0" borderId="0" xfId="0" applyFont="1"/>
    <xf numFmtId="0" fontId="40" fillId="0" borderId="0" xfId="0" applyFont="1"/>
    <xf numFmtId="0" fontId="40" fillId="0" borderId="0" xfId="0" applyFont="1" applyAlignment="1">
      <alignment horizontal="center"/>
    </xf>
    <xf numFmtId="0" fontId="40" fillId="0" borderId="0" xfId="0" applyFont="1" applyAlignment="1">
      <alignment horizontal="left"/>
    </xf>
    <xf numFmtId="2" fontId="40" fillId="0" borderId="0" xfId="0" applyNumberFormat="1" applyFont="1" applyAlignment="1">
      <alignment horizontal="center"/>
    </xf>
    <xf numFmtId="165" fontId="40" fillId="0" borderId="0" xfId="0" applyNumberFormat="1" applyFont="1" applyAlignment="1">
      <alignment horizontal="center"/>
    </xf>
    <xf numFmtId="11" fontId="40" fillId="0" borderId="0" xfId="0" applyNumberFormat="1" applyFont="1" applyAlignment="1">
      <alignment horizontal="center"/>
    </xf>
    <xf numFmtId="170" fontId="40" fillId="0" borderId="0" xfId="0" applyNumberFormat="1" applyFont="1" applyAlignment="1">
      <alignment horizontal="center"/>
    </xf>
    <xf numFmtId="171" fontId="40" fillId="0" borderId="0" xfId="0" applyNumberFormat="1" applyFont="1" applyAlignment="1">
      <alignment horizontal="center"/>
    </xf>
    <xf numFmtId="0" fontId="41" fillId="0" borderId="0" xfId="0" applyFont="1"/>
    <xf numFmtId="0" fontId="41" fillId="0" borderId="0" xfId="0" applyFont="1" applyAlignment="1">
      <alignment horizontal="center"/>
    </xf>
    <xf numFmtId="0" fontId="42" fillId="0" borderId="0" xfId="0" applyFont="1" applyAlignment="1">
      <alignment horizontal="center"/>
    </xf>
    <xf numFmtId="0" fontId="42" fillId="0" borderId="0" xfId="0" applyFont="1" applyAlignment="1">
      <alignment horizontal="left"/>
    </xf>
    <xf numFmtId="0" fontId="41" fillId="0" borderId="0" xfId="0" applyFont="1" applyAlignment="1">
      <alignment horizontal="left"/>
    </xf>
    <xf numFmtId="2" fontId="41" fillId="0" borderId="0" xfId="0" applyNumberFormat="1" applyFont="1" applyAlignment="1">
      <alignment horizontal="center"/>
    </xf>
    <xf numFmtId="165" fontId="41" fillId="0" borderId="0" xfId="0" applyNumberFormat="1" applyFont="1" applyAlignment="1">
      <alignment horizontal="center"/>
    </xf>
    <xf numFmtId="11" fontId="41" fillId="0" borderId="0" xfId="0" applyNumberFormat="1" applyFont="1" applyAlignment="1">
      <alignment horizontal="center"/>
    </xf>
    <xf numFmtId="170" fontId="42" fillId="0" borderId="0" xfId="0" applyNumberFormat="1" applyFont="1" applyAlignment="1">
      <alignment horizontal="center"/>
    </xf>
    <xf numFmtId="11" fontId="42" fillId="0" borderId="0" xfId="0" applyNumberFormat="1" applyFont="1" applyAlignment="1">
      <alignment horizontal="center"/>
    </xf>
    <xf numFmtId="171" fontId="42" fillId="0" borderId="0" xfId="0" applyNumberFormat="1" applyFont="1" applyAlignment="1">
      <alignment horizontal="center"/>
    </xf>
    <xf numFmtId="0" fontId="43" fillId="0" borderId="0" xfId="0" applyFont="1"/>
    <xf numFmtId="0" fontId="43" fillId="0" borderId="0" xfId="0" applyFont="1" applyAlignment="1">
      <alignment horizontal="center"/>
    </xf>
    <xf numFmtId="0" fontId="43" fillId="0" borderId="0" xfId="0" applyFont="1" applyAlignment="1">
      <alignment horizontal="left"/>
    </xf>
    <xf numFmtId="2" fontId="43" fillId="0" borderId="0" xfId="0" applyNumberFormat="1" applyFont="1" applyAlignment="1">
      <alignment horizontal="center"/>
    </xf>
    <xf numFmtId="165" fontId="43" fillId="0" borderId="0" xfId="0" applyNumberFormat="1" applyFont="1" applyAlignment="1">
      <alignment horizontal="center"/>
    </xf>
    <xf numFmtId="11" fontId="43" fillId="0" borderId="0" xfId="0" applyNumberFormat="1" applyFont="1" applyAlignment="1">
      <alignment horizontal="center"/>
    </xf>
    <xf numFmtId="170" fontId="43" fillId="0" borderId="0" xfId="0" applyNumberFormat="1" applyFont="1" applyAlignment="1">
      <alignment horizontal="center"/>
    </xf>
    <xf numFmtId="171" fontId="43" fillId="0" borderId="0" xfId="0" applyNumberFormat="1" applyFont="1" applyAlignment="1">
      <alignment horizontal="center"/>
    </xf>
    <xf numFmtId="0" fontId="44" fillId="0" borderId="0" xfId="0" applyFont="1"/>
    <xf numFmtId="0" fontId="44" fillId="0" borderId="0" xfId="0" applyFont="1" applyAlignment="1">
      <alignment horizontal="center"/>
    </xf>
    <xf numFmtId="0" fontId="44" fillId="0" borderId="0" xfId="0" applyFont="1" applyAlignment="1">
      <alignment horizontal="left"/>
    </xf>
    <xf numFmtId="2" fontId="44" fillId="0" borderId="0" xfId="0" applyNumberFormat="1" applyFont="1" applyAlignment="1">
      <alignment horizontal="center"/>
    </xf>
    <xf numFmtId="165" fontId="44" fillId="0" borderId="0" xfId="0" applyNumberFormat="1" applyFont="1" applyAlignment="1">
      <alignment horizontal="center"/>
    </xf>
    <xf numFmtId="11" fontId="44" fillId="0" borderId="0" xfId="0" applyNumberFormat="1" applyFont="1" applyAlignment="1">
      <alignment horizontal="center"/>
    </xf>
    <xf numFmtId="170" fontId="44" fillId="0" borderId="0" xfId="0" applyNumberFormat="1" applyFont="1" applyAlignment="1">
      <alignment horizontal="center"/>
    </xf>
    <xf numFmtId="171" fontId="44" fillId="0" borderId="0" xfId="0" applyNumberFormat="1" applyFont="1" applyAlignment="1">
      <alignment horizontal="center"/>
    </xf>
    <xf numFmtId="0" fontId="45" fillId="0" borderId="0" xfId="0" applyFont="1"/>
    <xf numFmtId="0" fontId="45" fillId="0" borderId="0" xfId="0" applyFont="1" applyAlignment="1">
      <alignment horizontal="center"/>
    </xf>
    <xf numFmtId="0" fontId="45" fillId="0" borderId="0" xfId="0" applyFont="1" applyAlignment="1">
      <alignment horizontal="left"/>
    </xf>
    <xf numFmtId="2" fontId="45" fillId="0" borderId="0" xfId="0" applyNumberFormat="1" applyFont="1" applyAlignment="1">
      <alignment horizontal="center"/>
    </xf>
    <xf numFmtId="165" fontId="45" fillId="0" borderId="0" xfId="0" applyNumberFormat="1" applyFont="1" applyAlignment="1">
      <alignment horizontal="center"/>
    </xf>
    <xf numFmtId="11" fontId="45" fillId="0" borderId="0" xfId="0" applyNumberFormat="1" applyFont="1" applyAlignment="1">
      <alignment horizontal="center"/>
    </xf>
    <xf numFmtId="170" fontId="45" fillId="0" borderId="0" xfId="0" applyNumberFormat="1" applyFont="1" applyAlignment="1">
      <alignment horizontal="center"/>
    </xf>
    <xf numFmtId="0" fontId="46" fillId="0" borderId="0" xfId="0" applyFont="1" applyAlignment="1">
      <alignment horizontal="center"/>
    </xf>
    <xf numFmtId="11" fontId="46" fillId="0" borderId="0" xfId="0" applyNumberFormat="1" applyFont="1" applyAlignment="1">
      <alignment horizontal="center"/>
    </xf>
    <xf numFmtId="170" fontId="46" fillId="0" borderId="0" xfId="0" applyNumberFormat="1" applyFont="1" applyAlignment="1">
      <alignment horizontal="center"/>
    </xf>
    <xf numFmtId="0" fontId="46" fillId="0" borderId="0" xfId="0" applyFont="1"/>
    <xf numFmtId="0" fontId="47" fillId="0" borderId="0" xfId="0" applyFont="1"/>
    <xf numFmtId="0" fontId="47" fillId="0" borderId="0" xfId="0" applyFont="1" applyAlignment="1">
      <alignment horizontal="center"/>
    </xf>
    <xf numFmtId="0" fontId="47" fillId="0" borderId="0" xfId="0" applyFont="1" applyAlignment="1">
      <alignment horizontal="left"/>
    </xf>
    <xf numFmtId="2" fontId="47" fillId="0" borderId="0" xfId="0" applyNumberFormat="1" applyFont="1" applyAlignment="1">
      <alignment horizontal="center"/>
    </xf>
    <xf numFmtId="0" fontId="48" fillId="0" borderId="0" xfId="0" applyFont="1" applyAlignment="1">
      <alignment horizontal="center"/>
    </xf>
    <xf numFmtId="165" fontId="47" fillId="0" borderId="0" xfId="0" applyNumberFormat="1" applyFont="1" applyAlignment="1">
      <alignment horizontal="center"/>
    </xf>
    <xf numFmtId="11" fontId="48" fillId="0" borderId="0" xfId="0" applyNumberFormat="1" applyFont="1" applyAlignment="1">
      <alignment horizontal="center"/>
    </xf>
    <xf numFmtId="170" fontId="48" fillId="0" borderId="0" xfId="0" applyNumberFormat="1" applyFont="1" applyAlignment="1">
      <alignment horizontal="center"/>
    </xf>
    <xf numFmtId="170" fontId="47" fillId="0" borderId="0" xfId="0" applyNumberFormat="1" applyFont="1" applyAlignment="1">
      <alignment horizontal="center"/>
    </xf>
    <xf numFmtId="0" fontId="48" fillId="0" borderId="0" xfId="0" applyFont="1"/>
    <xf numFmtId="11" fontId="47" fillId="0" borderId="0" xfId="0" applyNumberFormat="1" applyFont="1" applyAlignment="1">
      <alignment horizontal="center"/>
    </xf>
    <xf numFmtId="170" fontId="39" fillId="0" borderId="0" xfId="0" applyNumberFormat="1" applyFont="1" applyAlignment="1">
      <alignment horizontal="center"/>
    </xf>
    <xf numFmtId="2" fontId="42" fillId="0" borderId="0" xfId="0" applyNumberFormat="1" applyFont="1" applyAlignment="1">
      <alignment horizontal="center"/>
    </xf>
    <xf numFmtId="164" fontId="42" fillId="0" borderId="0" xfId="0" applyNumberFormat="1" applyFont="1" applyAlignment="1">
      <alignment horizontal="center"/>
    </xf>
    <xf numFmtId="0" fontId="49" fillId="0" borderId="0" xfId="0" applyFont="1"/>
  </cellXfs>
  <cellStyles count="2">
    <cellStyle name="Normal" xfId="0" builtinId="0"/>
    <cellStyle name="Normal 2" xfId="1" xr:uid="{D20CB969-E508-C44C-895F-ECC95CC55C9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25400</xdr:colOff>
      <xdr:row>1</xdr:row>
      <xdr:rowOff>12700</xdr:rowOff>
    </xdr:from>
    <xdr:to>
      <xdr:col>6</xdr:col>
      <xdr:colOff>749300</xdr:colOff>
      <xdr:row>9</xdr:row>
      <xdr:rowOff>0</xdr:rowOff>
    </xdr:to>
    <xdr:sp macro="" textlink="">
      <xdr:nvSpPr>
        <xdr:cNvPr id="2" name="TextBox 1">
          <a:extLst>
            <a:ext uri="{FF2B5EF4-FFF2-40B4-BE49-F238E27FC236}">
              <a16:creationId xmlns:a16="http://schemas.microsoft.com/office/drawing/2014/main" id="{876B01A3-3154-4798-41E4-A63226C0455E}"/>
            </a:ext>
          </a:extLst>
        </xdr:cNvPr>
        <xdr:cNvSpPr txBox="1"/>
      </xdr:nvSpPr>
      <xdr:spPr>
        <a:xfrm>
          <a:off x="850900" y="215900"/>
          <a:ext cx="4851400" cy="161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a:latin typeface="Roboto Condensed" panose="02000000000000000000" pitchFamily="2" charset="0"/>
              <a:ea typeface="Roboto Condensed" panose="02000000000000000000" pitchFamily="2" charset="0"/>
            </a:rPr>
            <a:t>This supplementary material</a:t>
          </a:r>
          <a:r>
            <a:rPr lang="en-US" sz="1100" b="0" i="0" baseline="0">
              <a:latin typeface="Roboto Condensed" panose="02000000000000000000" pitchFamily="2" charset="0"/>
              <a:ea typeface="Roboto Condensed" panose="02000000000000000000" pitchFamily="2" charset="0"/>
            </a:rPr>
            <a:t> accompanies the article:</a:t>
          </a:r>
        </a:p>
        <a:p>
          <a:endParaRPr lang="en-US" sz="1100" b="0" i="0" baseline="0">
            <a:latin typeface="Roboto Condensed" panose="02000000000000000000" pitchFamily="2" charset="0"/>
            <a:ea typeface="Roboto Condensed" panose="02000000000000000000" pitchFamily="2" charset="0"/>
          </a:endParaRPr>
        </a:p>
        <a:p>
          <a:r>
            <a:rPr lang="en-US" sz="1100" b="0" i="0" u="none" strike="noStrike">
              <a:solidFill>
                <a:schemeClr val="dk1"/>
              </a:solidFill>
              <a:effectLst/>
              <a:latin typeface="Roboto" panose="02000000000000000000" pitchFamily="2" charset="0"/>
              <a:ea typeface="Roboto" panose="02000000000000000000" pitchFamily="2" charset="0"/>
              <a:cs typeface="+mn-cs"/>
            </a:rPr>
            <a:t>Elkins, L. and Lambart, S. (2024) “Uranium-series disequilibria in MORB, revisited: A systematic numerical approach to partial melting of a heterogeneous mantle”, Volcanica, 7(2), pp. 685–715. doi: 10.30909.vol.07.02.685715.</a:t>
          </a:r>
        </a:p>
        <a:p>
          <a:endParaRPr lang="en-US" sz="1100" b="0" i="0" u="none" strike="noStrike">
            <a:solidFill>
              <a:schemeClr val="dk1"/>
            </a:solidFill>
            <a:effectLst/>
            <a:latin typeface="Roboto Condensed" panose="02000000000000000000" pitchFamily="2" charset="0"/>
            <a:ea typeface="Roboto Condensed" panose="02000000000000000000" pitchFamily="2" charset="0"/>
            <a:cs typeface="+mn-cs"/>
          </a:endParaRPr>
        </a:p>
        <a:p>
          <a:r>
            <a:rPr lang="en-US" sz="1100" b="0" i="0" u="none" strike="noStrike">
              <a:solidFill>
                <a:schemeClr val="dk1"/>
              </a:solidFill>
              <a:effectLst/>
              <a:latin typeface="Roboto Condensed" panose="02000000000000000000" pitchFamily="2" charset="0"/>
              <a:ea typeface="Roboto Condensed" panose="02000000000000000000" pitchFamily="2" charset="0"/>
              <a:cs typeface="+mn-cs"/>
            </a:rPr>
            <a:t>Elkins and Lambart (2024)</a:t>
          </a:r>
          <a:r>
            <a:rPr lang="en-US" sz="1100" b="0" i="0" u="none" strike="noStrike" baseline="0">
              <a:solidFill>
                <a:schemeClr val="dk1"/>
              </a:solidFill>
              <a:effectLst/>
              <a:latin typeface="Roboto Condensed" panose="02000000000000000000" pitchFamily="2" charset="0"/>
              <a:ea typeface="Roboto Condensed" panose="02000000000000000000" pitchFamily="2" charset="0"/>
              <a:cs typeface="+mn-cs"/>
            </a:rPr>
            <a:t> should be cited if these materials are used.</a:t>
          </a:r>
          <a:endParaRPr lang="en-US" sz="1100" b="0" i="0">
            <a:latin typeface="Roboto Condensed" panose="02000000000000000000" pitchFamily="2" charset="0"/>
            <a:ea typeface="Roboto Condensed" panose="02000000000000000000" pitchFamily="2" charset="0"/>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1BB88-003E-C54E-B4F3-CDDB5E70413C}">
  <dimension ref="A1"/>
  <sheetViews>
    <sheetView tabSelected="1" workbookViewId="0">
      <selection activeCell="H10" sqref="H10"/>
    </sheetView>
  </sheetViews>
  <sheetFormatPr baseColWidth="10" defaultRowHeight="16"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8"/>
  <sheetViews>
    <sheetView zoomScale="130" zoomScaleNormal="130" workbookViewId="0">
      <selection activeCell="D16" sqref="D16"/>
    </sheetView>
  </sheetViews>
  <sheetFormatPr baseColWidth="10" defaultColWidth="11" defaultRowHeight="16" x14ac:dyDescent="0.2"/>
  <cols>
    <col min="1" max="1" width="10.33203125" customWidth="1"/>
    <col min="2" max="2" width="13.33203125" customWidth="1"/>
    <col min="3" max="3" width="8" customWidth="1"/>
    <col min="4" max="4" width="11" customWidth="1"/>
    <col min="5" max="5" width="7.5" customWidth="1"/>
    <col min="6" max="6" width="11.6640625" customWidth="1"/>
    <col min="7" max="7" width="7.33203125" customWidth="1"/>
    <col min="8" max="8" width="13.1640625" customWidth="1"/>
    <col min="9" max="9" width="7.33203125" customWidth="1"/>
    <col min="10" max="10" width="12.33203125" customWidth="1"/>
    <col min="11" max="11" width="8.1640625" customWidth="1"/>
    <col min="12" max="12" width="10.83203125" customWidth="1"/>
  </cols>
  <sheetData>
    <row r="1" spans="1:12" x14ac:dyDescent="0.2">
      <c r="A1" s="4" t="s">
        <v>28</v>
      </c>
      <c r="B1" s="4"/>
      <c r="C1" s="4"/>
    </row>
    <row r="2" spans="1:12" x14ac:dyDescent="0.2">
      <c r="A2" s="4"/>
      <c r="B2" s="4"/>
      <c r="C2" s="4"/>
    </row>
    <row r="3" spans="1:12" x14ac:dyDescent="0.2">
      <c r="A3" s="18" t="s">
        <v>5</v>
      </c>
      <c r="B3" s="6" t="s">
        <v>23</v>
      </c>
      <c r="C3" s="6"/>
      <c r="D3" s="6" t="s">
        <v>0</v>
      </c>
      <c r="E3" s="6"/>
      <c r="F3" s="6" t="s">
        <v>1</v>
      </c>
      <c r="G3" s="6"/>
      <c r="H3" s="6" t="s">
        <v>7</v>
      </c>
      <c r="I3" s="6"/>
      <c r="J3" s="6" t="s">
        <v>2</v>
      </c>
    </row>
    <row r="4" spans="1:12" x14ac:dyDescent="0.2">
      <c r="A4" s="19" t="s">
        <v>6</v>
      </c>
      <c r="B4" s="8" t="s">
        <v>4</v>
      </c>
      <c r="C4" s="8"/>
      <c r="D4" s="8" t="s">
        <v>3</v>
      </c>
      <c r="E4" s="8"/>
      <c r="F4" s="8" t="s">
        <v>3</v>
      </c>
      <c r="G4" s="8"/>
      <c r="H4" s="8" t="s">
        <v>3</v>
      </c>
      <c r="I4" s="8"/>
      <c r="J4" s="8" t="s">
        <v>3</v>
      </c>
      <c r="K4" s="22"/>
    </row>
    <row r="5" spans="1:12" ht="19" customHeight="1" x14ac:dyDescent="0.25">
      <c r="A5" s="16" t="s">
        <v>14</v>
      </c>
      <c r="B5" s="21">
        <v>44.9</v>
      </c>
      <c r="C5" s="21"/>
      <c r="D5" s="21">
        <v>50.05</v>
      </c>
      <c r="E5" s="21"/>
      <c r="F5" s="21">
        <v>46.97</v>
      </c>
      <c r="G5" s="21"/>
      <c r="H5" s="21">
        <v>43.58</v>
      </c>
      <c r="I5" s="21"/>
      <c r="J5" s="21">
        <v>45.6</v>
      </c>
    </row>
    <row r="6" spans="1:12" ht="18" x14ac:dyDescent="0.25">
      <c r="A6" s="16" t="s">
        <v>15</v>
      </c>
      <c r="B6" s="21">
        <v>0.19</v>
      </c>
      <c r="C6" s="21"/>
      <c r="D6" s="21">
        <v>1.97</v>
      </c>
      <c r="E6" s="21"/>
      <c r="F6" s="21">
        <v>0.78</v>
      </c>
      <c r="G6" s="21"/>
      <c r="H6" s="21">
        <v>0.75</v>
      </c>
      <c r="I6" s="21"/>
      <c r="J6" s="21">
        <v>0.9</v>
      </c>
      <c r="L6" s="1"/>
    </row>
    <row r="7" spans="1:12" ht="18" x14ac:dyDescent="0.25">
      <c r="A7" s="16" t="s">
        <v>16</v>
      </c>
      <c r="B7" s="21">
        <v>4.28</v>
      </c>
      <c r="C7" s="21"/>
      <c r="D7" s="21">
        <v>15.76</v>
      </c>
      <c r="E7" s="21"/>
      <c r="F7" s="21">
        <v>9.75</v>
      </c>
      <c r="G7" s="21"/>
      <c r="H7" s="21">
        <v>13.73</v>
      </c>
      <c r="I7" s="21"/>
      <c r="J7" s="21">
        <v>15.2</v>
      </c>
      <c r="L7" s="13"/>
    </row>
    <row r="8" spans="1:12" ht="18" x14ac:dyDescent="0.25">
      <c r="A8" s="16" t="s">
        <v>17</v>
      </c>
      <c r="B8" s="21">
        <v>0</v>
      </c>
      <c r="C8" s="21"/>
      <c r="D8" s="21">
        <v>0</v>
      </c>
      <c r="E8" s="21"/>
      <c r="F8" s="21">
        <v>0</v>
      </c>
      <c r="G8" s="21"/>
      <c r="H8" s="21">
        <v>7.0000000000000007E-2</v>
      </c>
      <c r="I8" s="21"/>
      <c r="J8" s="21">
        <v>0.11</v>
      </c>
      <c r="L8" s="14"/>
    </row>
    <row r="9" spans="1:12" x14ac:dyDescent="0.2">
      <c r="A9" s="16" t="s">
        <v>26</v>
      </c>
      <c r="B9" s="21">
        <v>8.07</v>
      </c>
      <c r="C9" s="21"/>
      <c r="D9" s="21">
        <v>9.35</v>
      </c>
      <c r="E9" s="21"/>
      <c r="F9" s="21">
        <v>9.77</v>
      </c>
      <c r="G9" s="21"/>
      <c r="H9" s="21">
        <v>14.51</v>
      </c>
      <c r="I9" s="21"/>
      <c r="J9" s="21">
        <v>7.8</v>
      </c>
    </row>
    <row r="10" spans="1:12" x14ac:dyDescent="0.2">
      <c r="A10" s="16" t="s">
        <v>8</v>
      </c>
      <c r="B10" s="21">
        <v>0</v>
      </c>
      <c r="C10" s="21"/>
      <c r="D10" s="21">
        <v>0.19</v>
      </c>
      <c r="E10" s="21"/>
      <c r="F10" s="21">
        <v>0.17</v>
      </c>
      <c r="G10" s="21"/>
      <c r="H10" s="21">
        <v>0.3</v>
      </c>
      <c r="I10" s="21"/>
      <c r="J10" s="21">
        <v>0.15</v>
      </c>
    </row>
    <row r="11" spans="1:12" x14ac:dyDescent="0.2">
      <c r="A11" s="16" t="s">
        <v>9</v>
      </c>
      <c r="B11" s="21">
        <v>38.22</v>
      </c>
      <c r="C11" s="21"/>
      <c r="D11" s="21">
        <v>7.9</v>
      </c>
      <c r="E11" s="21"/>
      <c r="F11" s="21">
        <v>23.57</v>
      </c>
      <c r="G11" s="21"/>
      <c r="H11" s="21">
        <v>12.52</v>
      </c>
      <c r="I11" s="21"/>
      <c r="J11" s="21">
        <v>16.670000000000002</v>
      </c>
    </row>
    <row r="12" spans="1:12" x14ac:dyDescent="0.2">
      <c r="A12" s="16" t="s">
        <v>10</v>
      </c>
      <c r="B12" s="21">
        <v>3.5</v>
      </c>
      <c r="C12" s="21"/>
      <c r="D12" s="21">
        <v>11.74</v>
      </c>
      <c r="E12" s="21"/>
      <c r="F12" s="21">
        <v>7.35</v>
      </c>
      <c r="G12" s="21"/>
      <c r="H12" s="21">
        <v>13.77</v>
      </c>
      <c r="I12" s="21"/>
      <c r="J12" s="21">
        <v>11.48</v>
      </c>
    </row>
    <row r="13" spans="1:12" ht="18" x14ac:dyDescent="0.25">
      <c r="A13" s="16" t="s">
        <v>18</v>
      </c>
      <c r="B13" s="21">
        <v>0.28999999999999998</v>
      </c>
      <c r="C13" s="21"/>
      <c r="D13" s="21">
        <v>3.04</v>
      </c>
      <c r="E13" s="21"/>
      <c r="F13" s="21">
        <v>1.52</v>
      </c>
      <c r="G13" s="21"/>
      <c r="H13" s="21">
        <v>0.75</v>
      </c>
      <c r="I13" s="21"/>
      <c r="J13" s="21">
        <v>1.4</v>
      </c>
    </row>
    <row r="14" spans="1:12" ht="18" x14ac:dyDescent="0.25">
      <c r="A14" s="16" t="s">
        <v>19</v>
      </c>
      <c r="B14" s="27">
        <v>7.0000000000000001E-3</v>
      </c>
      <c r="C14" s="21"/>
      <c r="D14" s="21">
        <v>0.03</v>
      </c>
      <c r="E14" s="21"/>
      <c r="F14" s="21">
        <v>0.12</v>
      </c>
      <c r="G14" s="21"/>
      <c r="H14" s="21">
        <v>0.03</v>
      </c>
      <c r="I14" s="21"/>
      <c r="J14" s="21">
        <v>0.04</v>
      </c>
    </row>
    <row r="15" spans="1:12" x14ac:dyDescent="0.2">
      <c r="A15" s="16"/>
      <c r="B15" s="11"/>
      <c r="C15" s="11"/>
      <c r="D15" s="16"/>
      <c r="E15" s="7"/>
      <c r="F15" s="7"/>
      <c r="G15" s="7"/>
      <c r="H15" s="7"/>
      <c r="I15" s="7"/>
      <c r="J15" s="4"/>
    </row>
    <row r="16" spans="1:12" x14ac:dyDescent="0.2">
      <c r="A16" s="23" t="s">
        <v>21</v>
      </c>
      <c r="B16" s="28" t="s">
        <v>24</v>
      </c>
      <c r="C16" s="24"/>
      <c r="D16" s="23" t="s">
        <v>20</v>
      </c>
      <c r="E16" s="23"/>
      <c r="F16" s="23" t="s">
        <v>12</v>
      </c>
      <c r="G16" s="23"/>
      <c r="H16" s="23" t="s">
        <v>30</v>
      </c>
      <c r="I16" s="23"/>
      <c r="J16" s="25" t="s">
        <v>13</v>
      </c>
    </row>
    <row r="17" spans="1:11" x14ac:dyDescent="0.2">
      <c r="A17" s="23"/>
      <c r="B17" s="28" t="s">
        <v>29</v>
      </c>
      <c r="C17" s="24"/>
      <c r="D17" s="23" t="s">
        <v>22</v>
      </c>
      <c r="E17" s="23"/>
      <c r="F17" s="23"/>
      <c r="G17" s="23"/>
      <c r="H17" s="23">
        <v>2013</v>
      </c>
      <c r="I17" s="23"/>
      <c r="J17" s="25" t="s">
        <v>11</v>
      </c>
    </row>
    <row r="18" spans="1:11" ht="8" customHeight="1" x14ac:dyDescent="0.2">
      <c r="A18" s="17"/>
      <c r="B18" s="12"/>
      <c r="C18" s="12"/>
      <c r="D18" s="26"/>
      <c r="E18" s="17"/>
      <c r="F18" s="10"/>
      <c r="G18" s="10"/>
      <c r="H18" s="10"/>
      <c r="I18" s="10"/>
      <c r="J18" s="9"/>
      <c r="K18" s="22"/>
    </row>
    <row r="19" spans="1:11" ht="18" x14ac:dyDescent="0.25">
      <c r="A19" s="20" t="s">
        <v>27</v>
      </c>
    </row>
    <row r="20" spans="1:11" x14ac:dyDescent="0.2">
      <c r="A20" s="20" t="s">
        <v>25</v>
      </c>
    </row>
    <row r="21" spans="1:11" x14ac:dyDescent="0.2">
      <c r="A21" s="15"/>
      <c r="D21" s="2"/>
      <c r="E21" s="2"/>
      <c r="F21" s="2"/>
      <c r="G21" s="2"/>
      <c r="H21" s="2"/>
      <c r="I21" s="2"/>
    </row>
    <row r="22" spans="1:11" x14ac:dyDescent="0.2">
      <c r="A22" s="15"/>
      <c r="F22" s="2"/>
      <c r="G22" s="2"/>
      <c r="H22" s="2"/>
      <c r="I22" s="2"/>
      <c r="J22" s="3"/>
    </row>
    <row r="23" spans="1:11" x14ac:dyDescent="0.2">
      <c r="A23" s="15"/>
      <c r="F23" s="2"/>
      <c r="G23" s="2"/>
      <c r="H23" s="2"/>
      <c r="I23" s="2"/>
      <c r="J23" s="3"/>
    </row>
    <row r="24" spans="1:11" x14ac:dyDescent="0.2">
      <c r="A24" s="15"/>
      <c r="F24" s="2"/>
      <c r="G24" s="2"/>
      <c r="H24" s="2"/>
      <c r="I24" s="2"/>
      <c r="J24" s="3"/>
    </row>
    <row r="25" spans="1:11" x14ac:dyDescent="0.2">
      <c r="A25" s="15"/>
    </row>
    <row r="26" spans="1:11" x14ac:dyDescent="0.2">
      <c r="A26" s="15"/>
      <c r="H26" s="1"/>
      <c r="I26" s="1"/>
    </row>
    <row r="27" spans="1:11" x14ac:dyDescent="0.2">
      <c r="A27" s="15"/>
    </row>
    <row r="28" spans="1:11" x14ac:dyDescent="0.2">
      <c r="H28" s="1"/>
      <c r="I28" s="1"/>
    </row>
    <row r="29" spans="1:11" x14ac:dyDescent="0.2">
      <c r="A29" s="5"/>
      <c r="B29" s="5"/>
      <c r="C29" s="5"/>
      <c r="H29" s="1"/>
      <c r="I29" s="1"/>
    </row>
    <row r="30" spans="1:11" x14ac:dyDescent="0.2">
      <c r="H30" s="1"/>
      <c r="I30" s="1"/>
    </row>
    <row r="32" spans="1:11" x14ac:dyDescent="0.2">
      <c r="A32" s="5"/>
      <c r="B32" s="5"/>
      <c r="C32" s="5"/>
    </row>
    <row r="33" spans="1:9" x14ac:dyDescent="0.2">
      <c r="H33" s="1"/>
      <c r="I33" s="1"/>
    </row>
    <row r="38" spans="1:9" x14ac:dyDescent="0.2">
      <c r="A38" s="1"/>
      <c r="B38" s="1"/>
      <c r="C38" s="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1D22F-1CC5-904F-A685-2485B2F2FB1D}">
  <dimension ref="A1:S32"/>
  <sheetViews>
    <sheetView workbookViewId="0">
      <selection sqref="A1:S32"/>
    </sheetView>
  </sheetViews>
  <sheetFormatPr baseColWidth="10" defaultRowHeight="16" x14ac:dyDescent="0.2"/>
  <sheetData>
    <row r="1" spans="1:19" x14ac:dyDescent="0.2">
      <c r="A1" s="29" t="s">
        <v>31</v>
      </c>
      <c r="B1" s="29"/>
      <c r="C1" s="29"/>
      <c r="D1" s="29"/>
      <c r="E1" s="29"/>
      <c r="F1" s="29"/>
      <c r="G1" s="29"/>
      <c r="H1" s="29"/>
      <c r="I1" s="29"/>
      <c r="J1" s="30"/>
      <c r="K1" s="30"/>
      <c r="L1" s="30"/>
      <c r="M1" s="30"/>
      <c r="N1" s="30"/>
      <c r="O1" s="30"/>
      <c r="P1" s="30"/>
      <c r="Q1" s="30"/>
      <c r="R1" s="30"/>
      <c r="S1" s="30"/>
    </row>
    <row r="2" spans="1:19" x14ac:dyDescent="0.2">
      <c r="A2" s="31"/>
      <c r="B2" s="31"/>
      <c r="C2" s="31"/>
      <c r="D2" s="31"/>
      <c r="E2" s="30"/>
      <c r="F2" s="30"/>
      <c r="G2" s="30"/>
      <c r="H2" s="30"/>
      <c r="I2" s="30"/>
      <c r="J2" s="30"/>
      <c r="K2" s="30"/>
      <c r="L2" s="30"/>
      <c r="M2" s="30"/>
      <c r="N2" s="30"/>
      <c r="O2" s="30"/>
      <c r="P2" s="30"/>
      <c r="Q2" s="30"/>
      <c r="R2" s="30"/>
      <c r="S2" s="30"/>
    </row>
    <row r="3" spans="1:19" x14ac:dyDescent="0.2">
      <c r="A3" s="33" t="s">
        <v>32</v>
      </c>
      <c r="B3" s="33"/>
      <c r="C3" s="35" t="s">
        <v>4</v>
      </c>
      <c r="D3" s="35"/>
      <c r="E3" s="35" t="s">
        <v>3</v>
      </c>
      <c r="F3" s="35"/>
      <c r="G3" s="35"/>
      <c r="H3" s="35"/>
      <c r="I3" s="35"/>
      <c r="J3" s="35"/>
      <c r="K3" s="35"/>
      <c r="L3" s="30"/>
      <c r="M3" s="30"/>
      <c r="N3" s="30"/>
      <c r="O3" s="30"/>
      <c r="P3" s="30"/>
      <c r="Q3" s="30"/>
      <c r="R3" s="30"/>
      <c r="S3" s="30"/>
    </row>
    <row r="4" spans="1:19" x14ac:dyDescent="0.2">
      <c r="A4" s="36" t="s">
        <v>33</v>
      </c>
      <c r="B4" s="36"/>
      <c r="C4" s="37" t="s">
        <v>34</v>
      </c>
      <c r="D4" s="37"/>
      <c r="E4" s="37" t="s">
        <v>35</v>
      </c>
      <c r="F4" s="37"/>
      <c r="G4" s="35"/>
      <c r="H4" s="35"/>
      <c r="I4" s="35"/>
      <c r="J4" s="35"/>
      <c r="K4" s="35"/>
      <c r="L4" s="30"/>
      <c r="M4" s="30"/>
      <c r="N4" s="30"/>
      <c r="O4" s="30"/>
      <c r="P4" s="30"/>
      <c r="Q4" s="30"/>
      <c r="R4" s="30"/>
      <c r="S4" s="30"/>
    </row>
    <row r="5" spans="1:19" x14ac:dyDescent="0.2">
      <c r="A5" s="35" t="s">
        <v>36</v>
      </c>
      <c r="B5" s="38"/>
      <c r="C5" s="40">
        <v>0.23400000000000001</v>
      </c>
      <c r="D5" s="40"/>
      <c r="E5" s="40">
        <v>0.89500000000000002</v>
      </c>
      <c r="F5" s="41"/>
      <c r="G5" s="41"/>
      <c r="H5" s="41"/>
      <c r="I5" s="41"/>
      <c r="J5" s="41"/>
      <c r="K5" s="41"/>
      <c r="L5" s="30"/>
      <c r="M5" s="30"/>
      <c r="N5" s="30"/>
      <c r="O5" s="30"/>
      <c r="P5" s="30"/>
      <c r="Q5" s="30"/>
      <c r="R5" s="30"/>
      <c r="S5" s="30"/>
    </row>
    <row r="6" spans="1:19" x14ac:dyDescent="0.2">
      <c r="A6" s="35" t="s">
        <v>37</v>
      </c>
      <c r="B6" s="38"/>
      <c r="C6" s="41">
        <v>0.21</v>
      </c>
      <c r="D6" s="40"/>
      <c r="E6" s="40">
        <v>1.087</v>
      </c>
      <c r="F6" s="41"/>
      <c r="G6" s="41"/>
      <c r="H6" s="30"/>
      <c r="I6" s="42"/>
      <c r="J6" s="43"/>
      <c r="K6" s="43"/>
      <c r="L6" s="43"/>
      <c r="M6" s="43"/>
      <c r="N6" s="43"/>
      <c r="O6" s="42"/>
      <c r="P6" s="42"/>
      <c r="Q6" s="42"/>
      <c r="R6" s="43"/>
      <c r="S6" s="42"/>
    </row>
    <row r="7" spans="1:19" x14ac:dyDescent="0.2">
      <c r="A7" s="35" t="s">
        <v>38</v>
      </c>
      <c r="B7" s="38"/>
      <c r="C7" s="41">
        <v>7.94</v>
      </c>
      <c r="D7" s="40"/>
      <c r="E7" s="40">
        <v>8.8350000000000009</v>
      </c>
      <c r="F7" s="41"/>
      <c r="G7" s="41"/>
      <c r="H7" s="30"/>
      <c r="I7" s="30"/>
      <c r="J7" s="44"/>
      <c r="K7" s="44"/>
      <c r="L7" s="44"/>
      <c r="M7" s="44"/>
      <c r="N7" s="44"/>
      <c r="O7" s="30"/>
      <c r="P7" s="30"/>
      <c r="Q7" s="30"/>
      <c r="R7" s="44"/>
      <c r="S7" s="30"/>
    </row>
    <row r="8" spans="1:19" x14ac:dyDescent="0.2">
      <c r="A8" s="35" t="s">
        <v>39</v>
      </c>
      <c r="B8" s="38"/>
      <c r="C8" s="41">
        <v>1.2</v>
      </c>
      <c r="D8" s="40"/>
      <c r="E8" s="40">
        <v>15.856999999999999</v>
      </c>
      <c r="F8" s="41"/>
      <c r="G8" s="41"/>
      <c r="H8" s="30"/>
      <c r="I8" s="30"/>
      <c r="J8" s="44"/>
      <c r="K8" s="44"/>
      <c r="L8" s="44"/>
      <c r="M8" s="44"/>
      <c r="N8" s="44"/>
      <c r="O8" s="30"/>
      <c r="P8" s="30"/>
      <c r="Q8" s="30"/>
      <c r="R8" s="44"/>
      <c r="S8" s="30"/>
    </row>
    <row r="9" spans="1:19" x14ac:dyDescent="0.2">
      <c r="A9" s="35" t="s">
        <v>40</v>
      </c>
      <c r="B9" s="38"/>
      <c r="C9" s="45">
        <v>1.37E-2</v>
      </c>
      <c r="D9" s="40"/>
      <c r="E9" s="40">
        <v>0.17699999999999999</v>
      </c>
      <c r="F9" s="41"/>
      <c r="G9" s="41"/>
      <c r="H9" s="41"/>
      <c r="I9" s="41"/>
      <c r="J9" s="41"/>
      <c r="K9" s="41"/>
      <c r="L9" s="30"/>
      <c r="M9" s="30"/>
      <c r="N9" s="30"/>
      <c r="O9" s="30"/>
      <c r="P9" s="30"/>
      <c r="Q9" s="30"/>
      <c r="R9" s="30"/>
      <c r="S9" s="30"/>
    </row>
    <row r="10" spans="1:19" x14ac:dyDescent="0.2">
      <c r="A10" s="38"/>
      <c r="B10" s="38"/>
      <c r="C10" s="46"/>
      <c r="D10" s="46"/>
      <c r="E10" s="38"/>
      <c r="F10" s="47"/>
      <c r="G10" s="47"/>
      <c r="H10" s="47"/>
      <c r="I10" s="47"/>
      <c r="J10" s="47"/>
      <c r="K10" s="31"/>
      <c r="L10" s="30"/>
      <c r="M10" s="30"/>
      <c r="N10" s="30"/>
      <c r="O10" s="30"/>
      <c r="P10" s="30"/>
      <c r="Q10" s="30"/>
      <c r="R10" s="30"/>
      <c r="S10" s="30"/>
    </row>
    <row r="11" spans="1:19" x14ac:dyDescent="0.2">
      <c r="A11" s="48" t="s">
        <v>41</v>
      </c>
      <c r="B11" s="48"/>
      <c r="C11" s="49" t="s">
        <v>42</v>
      </c>
      <c r="D11" s="49"/>
      <c r="E11" s="50" t="s">
        <v>43</v>
      </c>
      <c r="F11" s="50"/>
      <c r="G11" s="38"/>
      <c r="H11" s="38"/>
      <c r="I11" s="38"/>
      <c r="J11" s="38"/>
      <c r="K11" s="31"/>
      <c r="L11" s="30"/>
      <c r="M11" s="30"/>
      <c r="N11" s="30"/>
      <c r="O11" s="30"/>
      <c r="P11" s="30"/>
      <c r="Q11" s="30"/>
      <c r="R11" s="30"/>
      <c r="S11" s="30"/>
    </row>
    <row r="12" spans="1:19" x14ac:dyDescent="0.2">
      <c r="A12" s="51"/>
      <c r="B12" s="51"/>
      <c r="C12" s="52"/>
      <c r="D12" s="52"/>
      <c r="E12" s="51"/>
      <c r="F12" s="51"/>
      <c r="G12" s="47"/>
      <c r="H12" s="47"/>
      <c r="I12" s="47"/>
      <c r="J12" s="47"/>
      <c r="K12" s="31"/>
      <c r="L12" s="30"/>
      <c r="M12" s="30"/>
      <c r="N12" s="30"/>
      <c r="O12" s="30"/>
      <c r="P12" s="30"/>
      <c r="Q12" s="30"/>
      <c r="R12" s="30"/>
      <c r="S12" s="30"/>
    </row>
    <row r="13" spans="1:19" x14ac:dyDescent="0.2">
      <c r="A13" s="54"/>
      <c r="B13" s="54"/>
      <c r="C13" s="30"/>
      <c r="D13" s="30"/>
      <c r="E13" s="30"/>
      <c r="F13" s="30"/>
      <c r="G13" s="30"/>
      <c r="H13" s="30"/>
      <c r="I13" s="30"/>
      <c r="J13" s="30"/>
      <c r="K13" s="30"/>
      <c r="L13" s="30"/>
      <c r="M13" s="30"/>
      <c r="N13" s="30"/>
      <c r="O13" s="30"/>
      <c r="P13" s="30"/>
      <c r="Q13" s="30"/>
      <c r="R13" s="30"/>
      <c r="S13" s="30"/>
    </row>
    <row r="14" spans="1:19" x14ac:dyDescent="0.2">
      <c r="A14" s="53"/>
      <c r="B14" s="53"/>
      <c r="C14" s="30"/>
      <c r="D14" s="30"/>
      <c r="E14" s="30"/>
      <c r="F14" s="30"/>
      <c r="G14" s="30"/>
      <c r="H14" s="30"/>
      <c r="I14" s="30"/>
      <c r="J14" s="30"/>
      <c r="K14" s="30"/>
      <c r="L14" s="30"/>
      <c r="M14" s="30"/>
      <c r="N14" s="30"/>
      <c r="O14" s="30"/>
      <c r="P14" s="30"/>
      <c r="Q14" s="30"/>
      <c r="R14" s="30"/>
      <c r="S14" s="30"/>
    </row>
    <row r="15" spans="1:19" x14ac:dyDescent="0.2">
      <c r="A15" s="53"/>
      <c r="B15" s="53"/>
      <c r="C15" s="30"/>
      <c r="D15" s="30"/>
      <c r="E15" s="55"/>
      <c r="F15" s="55"/>
      <c r="G15" s="55"/>
      <c r="H15" s="55"/>
      <c r="I15" s="55"/>
      <c r="J15" s="55"/>
      <c r="K15" s="30"/>
      <c r="L15" s="30"/>
      <c r="M15" s="30"/>
      <c r="N15" s="30"/>
      <c r="O15" s="30"/>
      <c r="P15" s="30"/>
      <c r="Q15" s="30"/>
      <c r="R15" s="30"/>
      <c r="S15" s="30"/>
    </row>
    <row r="16" spans="1:19" x14ac:dyDescent="0.2">
      <c r="A16" s="53"/>
      <c r="B16" s="53"/>
      <c r="C16" s="30"/>
      <c r="D16" s="30"/>
      <c r="E16" s="30"/>
      <c r="F16" s="30"/>
      <c r="G16" s="55"/>
      <c r="H16" s="55"/>
      <c r="I16" s="55"/>
      <c r="J16" s="55"/>
      <c r="K16" s="56"/>
      <c r="L16" s="30"/>
      <c r="M16" s="30"/>
      <c r="N16" s="30"/>
      <c r="O16" s="30"/>
      <c r="P16" s="30"/>
      <c r="Q16" s="30"/>
      <c r="R16" s="30"/>
      <c r="S16" s="30"/>
    </row>
    <row r="17" spans="1:19" x14ac:dyDescent="0.2">
      <c r="A17" s="53"/>
      <c r="B17" s="53"/>
      <c r="C17" s="30"/>
      <c r="D17" s="30"/>
      <c r="E17" s="30"/>
      <c r="F17" s="30"/>
      <c r="G17" s="55"/>
      <c r="H17" s="55"/>
      <c r="I17" s="55"/>
      <c r="J17" s="55"/>
      <c r="K17" s="56"/>
      <c r="L17" s="30"/>
      <c r="M17" s="30"/>
      <c r="N17" s="30"/>
      <c r="O17" s="30"/>
      <c r="P17" s="30"/>
      <c r="Q17" s="30"/>
      <c r="R17" s="30"/>
      <c r="S17" s="30"/>
    </row>
    <row r="18" spans="1:19" x14ac:dyDescent="0.2">
      <c r="A18" s="53"/>
      <c r="B18" s="53"/>
      <c r="C18" s="30"/>
      <c r="D18" s="30"/>
      <c r="E18" s="30"/>
      <c r="F18" s="30"/>
      <c r="G18" s="55"/>
      <c r="H18" s="55"/>
      <c r="I18" s="55"/>
      <c r="J18" s="55"/>
      <c r="K18" s="56"/>
      <c r="L18" s="30"/>
      <c r="M18" s="30"/>
      <c r="N18" s="30"/>
      <c r="O18" s="30"/>
      <c r="P18" s="30"/>
      <c r="Q18" s="30"/>
      <c r="R18" s="30"/>
      <c r="S18" s="30"/>
    </row>
    <row r="19" spans="1:19" x14ac:dyDescent="0.2">
      <c r="A19" s="53"/>
      <c r="B19" s="53"/>
      <c r="C19" s="30"/>
      <c r="D19" s="30"/>
      <c r="E19" s="30"/>
      <c r="F19" s="30"/>
      <c r="G19" s="30"/>
      <c r="H19" s="30"/>
      <c r="I19" s="30"/>
      <c r="J19" s="30"/>
      <c r="K19" s="30"/>
      <c r="L19" s="30"/>
      <c r="M19" s="30"/>
      <c r="N19" s="30"/>
      <c r="O19" s="30"/>
      <c r="P19" s="30"/>
      <c r="Q19" s="30"/>
      <c r="R19" s="30"/>
      <c r="S19" s="30"/>
    </row>
    <row r="20" spans="1:19" x14ac:dyDescent="0.2">
      <c r="A20" s="53"/>
      <c r="B20" s="53"/>
      <c r="C20" s="30"/>
      <c r="D20" s="30"/>
      <c r="E20" s="30"/>
      <c r="F20" s="30"/>
      <c r="G20" s="30"/>
      <c r="H20" s="30"/>
      <c r="I20" s="1"/>
      <c r="J20" s="1"/>
      <c r="K20" s="30"/>
      <c r="L20" s="30"/>
      <c r="M20" s="30"/>
      <c r="N20" s="30"/>
      <c r="O20" s="30"/>
      <c r="P20" s="30"/>
      <c r="Q20" s="30"/>
      <c r="R20" s="30"/>
      <c r="S20" s="30"/>
    </row>
    <row r="21" spans="1:19" x14ac:dyDescent="0.2">
      <c r="A21" s="53"/>
      <c r="B21" s="53"/>
      <c r="C21" s="30"/>
      <c r="D21" s="30"/>
      <c r="E21" s="30"/>
      <c r="F21" s="30"/>
      <c r="G21" s="30"/>
      <c r="H21" s="30"/>
      <c r="I21" s="30"/>
      <c r="J21" s="30"/>
      <c r="K21" s="30"/>
      <c r="L21" s="30"/>
      <c r="M21" s="30"/>
      <c r="N21" s="30"/>
      <c r="O21" s="30"/>
      <c r="P21" s="30"/>
      <c r="Q21" s="30"/>
      <c r="R21" s="30"/>
      <c r="S21" s="30"/>
    </row>
    <row r="22" spans="1:19" x14ac:dyDescent="0.2">
      <c r="A22" s="30"/>
      <c r="B22" s="30"/>
      <c r="C22" s="30"/>
      <c r="D22" s="30"/>
      <c r="E22" s="30"/>
      <c r="F22" s="30"/>
      <c r="G22" s="30"/>
      <c r="H22" s="30"/>
      <c r="I22" s="1"/>
      <c r="J22" s="1"/>
      <c r="K22" s="30"/>
      <c r="L22" s="30"/>
      <c r="M22" s="30"/>
      <c r="N22" s="30"/>
      <c r="O22" s="30"/>
      <c r="P22" s="30"/>
      <c r="Q22" s="30"/>
      <c r="R22" s="30"/>
      <c r="S22" s="30"/>
    </row>
    <row r="23" spans="1:19" x14ac:dyDescent="0.2">
      <c r="A23" s="30"/>
      <c r="B23" s="30"/>
      <c r="C23" s="30"/>
      <c r="D23" s="30"/>
      <c r="E23" s="30"/>
      <c r="F23" s="30"/>
      <c r="G23" s="30"/>
      <c r="H23" s="30"/>
      <c r="I23" s="1"/>
      <c r="J23" s="1"/>
      <c r="K23" s="30"/>
      <c r="L23" s="30"/>
      <c r="M23" s="30"/>
      <c r="N23" s="30"/>
      <c r="O23" s="30"/>
      <c r="P23" s="30"/>
      <c r="Q23" s="30"/>
      <c r="R23" s="30"/>
      <c r="S23" s="30"/>
    </row>
    <row r="24" spans="1:19" x14ac:dyDescent="0.2">
      <c r="A24" s="30"/>
      <c r="B24" s="30"/>
      <c r="C24" s="30"/>
      <c r="D24" s="30"/>
      <c r="E24" s="30"/>
      <c r="F24" s="30"/>
      <c r="G24" s="30"/>
      <c r="H24" s="30"/>
      <c r="I24" s="1"/>
      <c r="J24" s="1"/>
      <c r="K24" s="30"/>
      <c r="L24" s="30"/>
      <c r="M24" s="30"/>
      <c r="N24" s="30"/>
      <c r="O24" s="30"/>
      <c r="P24" s="30"/>
      <c r="Q24" s="30"/>
      <c r="R24" s="30"/>
      <c r="S24" s="30"/>
    </row>
    <row r="25" spans="1:19" x14ac:dyDescent="0.2">
      <c r="A25" s="30"/>
      <c r="B25" s="30"/>
      <c r="C25" s="30"/>
      <c r="D25" s="30"/>
      <c r="E25" s="30"/>
      <c r="F25" s="30"/>
      <c r="G25" s="30"/>
      <c r="H25" s="30"/>
      <c r="I25" s="30"/>
      <c r="J25" s="30"/>
      <c r="K25" s="30"/>
      <c r="L25" s="30"/>
      <c r="M25" s="30"/>
      <c r="N25" s="30"/>
      <c r="O25" s="30"/>
      <c r="P25" s="30"/>
      <c r="Q25" s="30"/>
      <c r="R25" s="30"/>
      <c r="S25" s="30"/>
    </row>
    <row r="26" spans="1:19" x14ac:dyDescent="0.2">
      <c r="A26" s="30"/>
      <c r="B26" s="30"/>
      <c r="C26" s="30"/>
      <c r="D26" s="30"/>
      <c r="E26" s="30"/>
      <c r="F26" s="30"/>
      <c r="G26" s="30"/>
      <c r="H26" s="30"/>
      <c r="I26" s="30"/>
      <c r="J26" s="30"/>
      <c r="K26" s="30"/>
      <c r="L26" s="30"/>
      <c r="M26" s="30"/>
      <c r="N26" s="30"/>
      <c r="O26" s="30"/>
      <c r="P26" s="30"/>
      <c r="Q26" s="30"/>
      <c r="R26" s="30"/>
      <c r="S26" s="30"/>
    </row>
    <row r="27" spans="1:19" x14ac:dyDescent="0.2">
      <c r="A27" s="30"/>
      <c r="B27" s="30"/>
      <c r="C27" s="30"/>
      <c r="D27" s="30"/>
      <c r="E27" s="30"/>
      <c r="F27" s="30"/>
      <c r="G27" s="30"/>
      <c r="H27" s="30"/>
      <c r="I27" s="1"/>
      <c r="J27" s="1"/>
      <c r="K27" s="30"/>
      <c r="L27" s="30"/>
      <c r="M27" s="30"/>
      <c r="N27" s="30"/>
      <c r="O27" s="30"/>
      <c r="P27" s="30"/>
      <c r="Q27" s="30"/>
      <c r="R27" s="30"/>
      <c r="S27" s="30"/>
    </row>
    <row r="28" spans="1:19" x14ac:dyDescent="0.2">
      <c r="A28" s="30"/>
      <c r="B28" s="30"/>
      <c r="C28" s="30"/>
      <c r="D28" s="30"/>
      <c r="E28" s="30"/>
      <c r="F28" s="30"/>
      <c r="G28" s="30"/>
      <c r="H28" s="30"/>
      <c r="I28" s="30"/>
      <c r="J28" s="30"/>
      <c r="K28" s="30"/>
      <c r="L28" s="30"/>
      <c r="M28" s="30"/>
      <c r="N28" s="30"/>
      <c r="O28" s="30"/>
      <c r="P28" s="30"/>
      <c r="Q28" s="30"/>
      <c r="R28" s="30"/>
      <c r="S28" s="30"/>
    </row>
    <row r="29" spans="1:19" x14ac:dyDescent="0.2">
      <c r="A29" s="30"/>
      <c r="B29" s="30"/>
      <c r="C29" s="30"/>
      <c r="D29" s="30"/>
      <c r="E29" s="30"/>
      <c r="F29" s="30"/>
      <c r="G29" s="30"/>
      <c r="H29" s="30"/>
      <c r="I29" s="30"/>
      <c r="J29" s="30"/>
      <c r="K29" s="30"/>
      <c r="L29" s="30"/>
      <c r="M29" s="30"/>
      <c r="N29" s="30"/>
      <c r="O29" s="30"/>
      <c r="P29" s="30"/>
      <c r="Q29" s="30"/>
      <c r="R29" s="30"/>
      <c r="S29" s="30"/>
    </row>
    <row r="30" spans="1:19" x14ac:dyDescent="0.2">
      <c r="A30" s="30"/>
      <c r="B30" s="30"/>
      <c r="C30" s="30"/>
      <c r="D30" s="30"/>
      <c r="E30" s="30"/>
      <c r="F30" s="30"/>
      <c r="G30" s="30"/>
      <c r="H30" s="30"/>
      <c r="I30" s="30"/>
      <c r="J30" s="30"/>
      <c r="K30" s="30"/>
      <c r="L30" s="30"/>
      <c r="M30" s="30"/>
      <c r="N30" s="30"/>
      <c r="O30" s="30"/>
      <c r="P30" s="30"/>
      <c r="Q30" s="30"/>
      <c r="R30" s="30"/>
      <c r="S30" s="30"/>
    </row>
    <row r="31" spans="1:19" x14ac:dyDescent="0.2">
      <c r="A31" s="30"/>
      <c r="B31" s="30"/>
      <c r="C31" s="30"/>
      <c r="D31" s="30"/>
      <c r="E31" s="30"/>
      <c r="F31" s="30"/>
      <c r="G31" s="30"/>
      <c r="H31" s="30"/>
      <c r="I31" s="30"/>
      <c r="J31" s="30"/>
      <c r="K31" s="30"/>
      <c r="L31" s="30"/>
      <c r="M31" s="30"/>
      <c r="N31" s="30"/>
      <c r="O31" s="30"/>
      <c r="P31" s="30"/>
      <c r="Q31" s="30"/>
      <c r="R31" s="30"/>
      <c r="S31" s="30"/>
    </row>
    <row r="32" spans="1:19" x14ac:dyDescent="0.2">
      <c r="A32" s="1"/>
      <c r="B32" s="1"/>
      <c r="C32" s="1"/>
      <c r="D32" s="1"/>
      <c r="E32" s="30"/>
      <c r="F32" s="30"/>
      <c r="G32" s="30"/>
      <c r="H32" s="30"/>
      <c r="I32" s="30"/>
      <c r="J32" s="30"/>
      <c r="K32" s="30"/>
      <c r="L32" s="30"/>
      <c r="M32" s="30"/>
      <c r="N32" s="30"/>
      <c r="O32" s="30"/>
      <c r="P32" s="30"/>
      <c r="Q32" s="30"/>
      <c r="R32" s="30"/>
      <c r="S32" s="30"/>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4D701-2206-924A-BF00-7C934B3BC7E6}">
  <dimension ref="A1:H39"/>
  <sheetViews>
    <sheetView workbookViewId="0">
      <selection sqref="A1:H39"/>
    </sheetView>
  </sheetViews>
  <sheetFormatPr baseColWidth="10" defaultRowHeight="16" x14ac:dyDescent="0.2"/>
  <sheetData>
    <row r="1" spans="1:8" ht="18" x14ac:dyDescent="0.25">
      <c r="A1" s="57" t="s">
        <v>44</v>
      </c>
    </row>
    <row r="3" spans="1:8" ht="18" x14ac:dyDescent="0.25">
      <c r="A3" s="57" t="s">
        <v>45</v>
      </c>
      <c r="B3" s="57" t="s">
        <v>46</v>
      </c>
      <c r="C3" s="58" t="s">
        <v>47</v>
      </c>
      <c r="D3" s="58" t="s">
        <v>48</v>
      </c>
      <c r="E3" s="58" t="s">
        <v>49</v>
      </c>
      <c r="F3" s="58" t="s">
        <v>50</v>
      </c>
      <c r="G3" s="57" t="s">
        <v>51</v>
      </c>
      <c r="H3" s="4"/>
    </row>
    <row r="4" spans="1:8" x14ac:dyDescent="0.2">
      <c r="A4" s="59" t="s">
        <v>52</v>
      </c>
      <c r="B4" s="4" t="s">
        <v>53</v>
      </c>
      <c r="C4" s="4">
        <v>1.6400000000000001E-2</v>
      </c>
      <c r="D4" s="4">
        <v>4.3999999999999997E-2</v>
      </c>
      <c r="E4" s="4">
        <v>0.39600000000000002</v>
      </c>
      <c r="F4" s="4">
        <v>5.0000000000000001E-4</v>
      </c>
      <c r="G4" s="4" t="s">
        <v>54</v>
      </c>
      <c r="H4" s="4"/>
    </row>
    <row r="5" spans="1:8" x14ac:dyDescent="0.2">
      <c r="A5" s="4"/>
      <c r="B5" s="4" t="s">
        <v>55</v>
      </c>
      <c r="C5" s="4">
        <v>5.3999999999999999E-2</v>
      </c>
      <c r="D5" s="4">
        <v>3.2000000000000001E-2</v>
      </c>
      <c r="E5" s="4">
        <v>4.7E-2</v>
      </c>
      <c r="F5" s="4">
        <v>4.0000000000000002E-4</v>
      </c>
      <c r="G5" s="4" t="s">
        <v>56</v>
      </c>
      <c r="H5" s="4"/>
    </row>
    <row r="6" spans="1:8" x14ac:dyDescent="0.2">
      <c r="A6" s="4"/>
      <c r="B6" s="4" t="s">
        <v>57</v>
      </c>
      <c r="C6" s="4">
        <v>4.0000000000000002E-4</v>
      </c>
      <c r="D6" s="4">
        <v>4.0000000000000001E-3</v>
      </c>
      <c r="E6" s="4">
        <v>3.3E-3</v>
      </c>
      <c r="F6" s="4">
        <v>1.1000000000000001E-3</v>
      </c>
      <c r="G6" s="4" t="s">
        <v>56</v>
      </c>
      <c r="H6" s="4"/>
    </row>
    <row r="7" spans="1:8" x14ac:dyDescent="0.2">
      <c r="A7" s="4"/>
      <c r="B7" s="4" t="s">
        <v>58</v>
      </c>
      <c r="C7" s="4">
        <v>8.0000000000000004E-4</v>
      </c>
      <c r="D7" s="4">
        <v>7.0000000000000001E-3</v>
      </c>
      <c r="E7" s="4">
        <v>2.5999999999999999E-2</v>
      </c>
      <c r="F7" s="4">
        <v>1E-3</v>
      </c>
      <c r="G7" s="4" t="s">
        <v>59</v>
      </c>
      <c r="H7" s="4"/>
    </row>
    <row r="8" spans="1:8" x14ac:dyDescent="0.2">
      <c r="A8" s="4"/>
      <c r="B8" s="4" t="s">
        <v>60</v>
      </c>
      <c r="C8" s="4">
        <v>1.1999999999999999E-3</v>
      </c>
      <c r="D8" s="4">
        <v>0.86</v>
      </c>
      <c r="E8" s="4">
        <v>0.56000000000000005</v>
      </c>
      <c r="F8" s="4">
        <v>6.4000000000000005E-4</v>
      </c>
      <c r="G8" s="4" t="s">
        <v>61</v>
      </c>
      <c r="H8" s="4"/>
    </row>
    <row r="9" spans="1:8" x14ac:dyDescent="0.2">
      <c r="A9" s="4"/>
      <c r="B9" s="4" t="s">
        <v>62</v>
      </c>
      <c r="C9" s="4">
        <v>6.9999999999999999E-4</v>
      </c>
      <c r="D9" s="4">
        <v>2.1000000000000001E-2</v>
      </c>
      <c r="E9" s="4">
        <v>9.2999999999999999E-2</v>
      </c>
      <c r="F9" s="4">
        <v>1.9E-3</v>
      </c>
      <c r="G9" s="4" t="s">
        <v>63</v>
      </c>
    </row>
    <row r="10" spans="1:8" x14ac:dyDescent="0.2">
      <c r="A10" s="4"/>
      <c r="B10" s="4"/>
      <c r="C10" s="4"/>
      <c r="D10" s="4"/>
      <c r="E10" s="4"/>
      <c r="F10" s="4"/>
      <c r="G10" s="4"/>
      <c r="H10" s="4"/>
    </row>
    <row r="11" spans="1:8" x14ac:dyDescent="0.2">
      <c r="A11" s="59" t="s">
        <v>64</v>
      </c>
      <c r="B11" s="4" t="s">
        <v>55</v>
      </c>
      <c r="C11" s="4">
        <v>7.0999999999999994E-2</v>
      </c>
      <c r="D11" s="4">
        <v>1.2E-2</v>
      </c>
      <c r="E11" s="4">
        <v>0.18</v>
      </c>
      <c r="F11" s="4">
        <v>4.0000000000000002E-4</v>
      </c>
      <c r="G11" s="4" t="s">
        <v>59</v>
      </c>
      <c r="H11" s="4"/>
    </row>
    <row r="12" spans="1:8" x14ac:dyDescent="0.2">
      <c r="A12" s="4"/>
      <c r="B12" s="4" t="s">
        <v>57</v>
      </c>
      <c r="C12" s="4">
        <v>4.0000000000000002E-4</v>
      </c>
      <c r="D12" s="4">
        <v>4.0000000000000001E-3</v>
      </c>
      <c r="E12" s="4">
        <v>3.3E-3</v>
      </c>
      <c r="F12" s="4">
        <v>1.1000000000000001E-3</v>
      </c>
      <c r="G12" s="4" t="s">
        <v>65</v>
      </c>
      <c r="H12" s="4"/>
    </row>
    <row r="13" spans="1:8" x14ac:dyDescent="0.2">
      <c r="A13" s="4"/>
      <c r="B13" s="4" t="s">
        <v>58</v>
      </c>
      <c r="C13" s="4">
        <v>8.0000000000000004E-4</v>
      </c>
      <c r="D13" s="4">
        <v>1.1000000000000001E-3</v>
      </c>
      <c r="E13" s="4">
        <v>2.7E-2</v>
      </c>
      <c r="F13" s="4">
        <v>1E-3</v>
      </c>
      <c r="G13" s="4" t="s">
        <v>59</v>
      </c>
      <c r="H13" s="4"/>
    </row>
    <row r="14" spans="1:8" x14ac:dyDescent="0.2">
      <c r="A14" s="4"/>
      <c r="B14" s="4" t="s">
        <v>66</v>
      </c>
      <c r="C14" s="4">
        <v>0.27</v>
      </c>
      <c r="D14" s="4">
        <v>0.01</v>
      </c>
      <c r="E14" s="4">
        <v>6.0000000000000001E-3</v>
      </c>
      <c r="F14" s="4">
        <v>0.3</v>
      </c>
      <c r="G14" s="4" t="s">
        <v>67</v>
      </c>
    </row>
    <row r="15" spans="1:8" x14ac:dyDescent="0.2">
      <c r="A15" s="4"/>
      <c r="B15" s="4" t="s">
        <v>60</v>
      </c>
      <c r="C15" s="4">
        <v>1.1999999999999999E-3</v>
      </c>
      <c r="D15" s="4">
        <v>0.86</v>
      </c>
      <c r="E15" s="4">
        <v>0.56000000000000005</v>
      </c>
      <c r="F15" s="4">
        <v>6.4000000000000005E-4</v>
      </c>
      <c r="G15" s="4" t="s">
        <v>61</v>
      </c>
      <c r="H15" s="4"/>
    </row>
    <row r="16" spans="1:8" x14ac:dyDescent="0.2">
      <c r="A16" s="4"/>
      <c r="B16" s="4" t="s">
        <v>62</v>
      </c>
      <c r="C16" s="4">
        <v>2E-3</v>
      </c>
      <c r="D16" s="4">
        <v>3.0000000000000001E-3</v>
      </c>
      <c r="E16" s="4">
        <v>0.02</v>
      </c>
      <c r="F16" s="4">
        <v>4.0000000000000002E-4</v>
      </c>
      <c r="G16" s="4" t="s">
        <v>68</v>
      </c>
    </row>
    <row r="17" spans="1:8" x14ac:dyDescent="0.2">
      <c r="A17" s="57"/>
      <c r="B17" s="57"/>
      <c r="C17" s="57"/>
      <c r="D17" s="57"/>
      <c r="E17" s="57"/>
      <c r="F17" s="57"/>
      <c r="G17" s="4"/>
      <c r="H17" s="4"/>
    </row>
    <row r="18" spans="1:8" x14ac:dyDescent="0.2">
      <c r="A18" s="59" t="s">
        <v>69</v>
      </c>
      <c r="B18" s="4" t="s">
        <v>53</v>
      </c>
      <c r="C18" s="4">
        <v>1.2E-2</v>
      </c>
      <c r="D18" s="4">
        <v>5.0000000000000001E-3</v>
      </c>
      <c r="E18" s="4">
        <v>0.19</v>
      </c>
      <c r="F18" s="4">
        <v>5.0000000000000001E-3</v>
      </c>
      <c r="G18" s="4" t="s">
        <v>70</v>
      </c>
      <c r="H18" s="4"/>
    </row>
    <row r="19" spans="1:8" x14ac:dyDescent="0.2">
      <c r="A19" s="4"/>
      <c r="B19" s="4" t="s">
        <v>55</v>
      </c>
      <c r="C19" s="4">
        <v>2.7E-2</v>
      </c>
      <c r="D19" s="4">
        <v>5.0000000000000001E-3</v>
      </c>
      <c r="E19" s="4">
        <v>0.1</v>
      </c>
      <c r="F19" s="4">
        <v>6.0000000000000001E-3</v>
      </c>
      <c r="G19" s="4" t="s">
        <v>70</v>
      </c>
      <c r="H19" s="4"/>
    </row>
    <row r="20" spans="1:8" x14ac:dyDescent="0.2">
      <c r="A20" s="4"/>
      <c r="B20" s="4" t="s">
        <v>57</v>
      </c>
      <c r="C20" s="4">
        <v>4.0000000000000002E-4</v>
      </c>
      <c r="D20" s="4">
        <v>4.0000000000000001E-3</v>
      </c>
      <c r="E20" s="4">
        <v>3.3E-3</v>
      </c>
      <c r="F20" s="4">
        <v>1.1000000000000001E-3</v>
      </c>
      <c r="G20" s="4" t="s">
        <v>65</v>
      </c>
      <c r="H20" s="4"/>
    </row>
    <row r="21" spans="1:8" x14ac:dyDescent="0.2">
      <c r="A21" s="4"/>
      <c r="B21" s="4" t="s">
        <v>66</v>
      </c>
      <c r="C21" s="4">
        <v>0.27</v>
      </c>
      <c r="D21" s="4">
        <v>0.01</v>
      </c>
      <c r="E21" s="4">
        <v>6.0000000000000001E-3</v>
      </c>
      <c r="F21" s="4">
        <v>0.3</v>
      </c>
      <c r="G21" s="4" t="s">
        <v>67</v>
      </c>
    </row>
    <row r="22" spans="1:8" x14ac:dyDescent="0.2">
      <c r="A22" s="4"/>
      <c r="B22" s="4" t="s">
        <v>60</v>
      </c>
      <c r="C22" s="4">
        <v>1.1999999999999999E-3</v>
      </c>
      <c r="D22" s="4">
        <v>0.86</v>
      </c>
      <c r="E22" s="4">
        <v>0.56000000000000005</v>
      </c>
      <c r="F22" s="4">
        <v>6.4000000000000005E-4</v>
      </c>
      <c r="G22" s="4" t="s">
        <v>61</v>
      </c>
      <c r="H22" s="4"/>
    </row>
    <row r="23" spans="1:8" x14ac:dyDescent="0.2">
      <c r="A23" s="4"/>
      <c r="B23" s="4" t="s">
        <v>58</v>
      </c>
      <c r="C23" s="4">
        <v>6.9999999999999999E-4</v>
      </c>
      <c r="D23" s="4">
        <v>7.0000000000000001E-3</v>
      </c>
      <c r="E23" s="4">
        <v>2.5999999999999999E-2</v>
      </c>
      <c r="F23" s="4">
        <v>1E-3</v>
      </c>
      <c r="G23" s="4" t="s">
        <v>63</v>
      </c>
    </row>
    <row r="24" spans="1:8" x14ac:dyDescent="0.2">
      <c r="A24" s="4"/>
      <c r="B24" s="4" t="s">
        <v>62</v>
      </c>
      <c r="C24" s="4">
        <v>6.9999999999999999E-4</v>
      </c>
      <c r="D24" s="4">
        <v>2.1000000000000001E-2</v>
      </c>
      <c r="E24" s="4">
        <v>9.2999999999999999E-2</v>
      </c>
      <c r="F24" s="4">
        <v>1.9E-3</v>
      </c>
      <c r="G24" s="4" t="s">
        <v>63</v>
      </c>
    </row>
    <row r="25" spans="1:8" x14ac:dyDescent="0.2">
      <c r="A25" s="4"/>
      <c r="B25" s="4"/>
      <c r="C25" s="4"/>
      <c r="D25" s="4"/>
      <c r="E25" s="4"/>
      <c r="F25" s="4"/>
      <c r="G25" s="4"/>
      <c r="H25" s="4"/>
    </row>
    <row r="26" spans="1:8" x14ac:dyDescent="0.2">
      <c r="A26" s="59" t="s">
        <v>71</v>
      </c>
      <c r="B26" s="4" t="s">
        <v>53</v>
      </c>
      <c r="C26" s="4">
        <v>1.2E-2</v>
      </c>
      <c r="D26" s="4">
        <v>5.0000000000000001E-3</v>
      </c>
      <c r="E26" s="4">
        <v>0.19</v>
      </c>
      <c r="F26" s="4">
        <v>5.0000000000000001E-3</v>
      </c>
      <c r="G26" s="4" t="s">
        <v>70</v>
      </c>
      <c r="H26" s="4"/>
    </row>
    <row r="27" spans="1:8" x14ac:dyDescent="0.2">
      <c r="A27" s="4"/>
      <c r="B27" s="4" t="s">
        <v>55</v>
      </c>
      <c r="C27" s="4">
        <v>3.4099999999999998E-2</v>
      </c>
      <c r="D27" s="4">
        <v>2.9499999999999999E-3</v>
      </c>
      <c r="E27" s="4">
        <v>8.5199999999999998E-2</v>
      </c>
      <c r="F27" s="4">
        <v>5.5100000000000001E-3</v>
      </c>
      <c r="G27" s="4" t="s">
        <v>72</v>
      </c>
      <c r="H27" s="4"/>
    </row>
    <row r="28" spans="1:8" x14ac:dyDescent="0.2">
      <c r="A28" s="4"/>
      <c r="B28" s="4" t="s">
        <v>57</v>
      </c>
      <c r="C28" s="4">
        <v>4.0000000000000002E-4</v>
      </c>
      <c r="D28" s="4">
        <v>4.0000000000000001E-3</v>
      </c>
      <c r="E28" s="4">
        <v>3.3E-3</v>
      </c>
      <c r="F28" s="4">
        <v>1.1000000000000001E-3</v>
      </c>
      <c r="G28" s="4" t="s">
        <v>65</v>
      </c>
      <c r="H28" s="4"/>
    </row>
    <row r="29" spans="1:8" x14ac:dyDescent="0.2">
      <c r="A29" s="4"/>
      <c r="B29" s="4" t="s">
        <v>60</v>
      </c>
      <c r="C29" s="4">
        <v>1.1999999999999999E-3</v>
      </c>
      <c r="D29" s="4">
        <v>5.7899999999999998E-4</v>
      </c>
      <c r="E29" s="4">
        <v>8.1399999999999997E-3</v>
      </c>
      <c r="F29" s="4">
        <v>6.4000000000000005E-4</v>
      </c>
      <c r="G29" s="4" t="s">
        <v>61</v>
      </c>
      <c r="H29" s="4"/>
    </row>
    <row r="30" spans="1:8" x14ac:dyDescent="0.2">
      <c r="A30" s="4"/>
      <c r="B30" s="4" t="s">
        <v>58</v>
      </c>
      <c r="C30" s="4">
        <v>6.9999999999999999E-4</v>
      </c>
      <c r="D30" s="4">
        <v>7.0000000000000001E-3</v>
      </c>
      <c r="E30" s="4">
        <v>2.5999999999999999E-2</v>
      </c>
      <c r="F30" s="4">
        <v>1E-3</v>
      </c>
      <c r="G30" s="4" t="s">
        <v>63</v>
      </c>
    </row>
    <row r="31" spans="1:8" x14ac:dyDescent="0.2">
      <c r="A31" s="4"/>
      <c r="B31" s="4" t="s">
        <v>66</v>
      </c>
      <c r="C31" s="4">
        <v>0.27</v>
      </c>
      <c r="D31" s="4">
        <v>0.01</v>
      </c>
      <c r="E31" s="4">
        <v>6.0000000000000001E-3</v>
      </c>
      <c r="F31" s="4">
        <v>0.3</v>
      </c>
      <c r="G31" s="4" t="s">
        <v>67</v>
      </c>
    </row>
    <row r="32" spans="1:8" x14ac:dyDescent="0.2">
      <c r="A32" s="4"/>
      <c r="B32" s="4" t="s">
        <v>62</v>
      </c>
      <c r="C32" s="4">
        <v>6.9999999999999999E-4</v>
      </c>
      <c r="D32" s="4">
        <v>2.1000000000000001E-2</v>
      </c>
      <c r="E32" s="4">
        <v>9.2999999999999999E-2</v>
      </c>
      <c r="F32" s="4">
        <v>1.9E-3</v>
      </c>
      <c r="G32" s="4" t="s">
        <v>63</v>
      </c>
    </row>
    <row r="33" spans="1:8" x14ac:dyDescent="0.2">
      <c r="A33" s="4"/>
      <c r="B33" s="4"/>
      <c r="C33" s="4"/>
      <c r="D33" s="4"/>
      <c r="E33" s="4"/>
      <c r="F33" s="4"/>
      <c r="G33" s="4"/>
      <c r="H33" s="4"/>
    </row>
    <row r="34" spans="1:8" x14ac:dyDescent="0.2">
      <c r="A34" s="4" t="s">
        <v>73</v>
      </c>
    </row>
    <row r="35" spans="1:8" ht="18" x14ac:dyDescent="0.25">
      <c r="A35" s="4" t="s">
        <v>74</v>
      </c>
    </row>
    <row r="36" spans="1:8" x14ac:dyDescent="0.2">
      <c r="A36" s="4"/>
      <c r="B36" s="4"/>
      <c r="C36" s="4"/>
      <c r="D36" s="4"/>
      <c r="E36" s="4"/>
      <c r="F36" s="4"/>
      <c r="G36" s="4"/>
      <c r="H36" s="4"/>
    </row>
    <row r="37" spans="1:8" x14ac:dyDescent="0.2">
      <c r="A37" s="4"/>
      <c r="B37" s="4"/>
      <c r="C37" s="57"/>
      <c r="D37" s="57"/>
      <c r="E37" s="57"/>
      <c r="F37" s="57"/>
      <c r="G37" s="57"/>
      <c r="H37" s="57"/>
    </row>
    <row r="38" spans="1:8" x14ac:dyDescent="0.2">
      <c r="A38" s="4"/>
      <c r="B38" s="4"/>
      <c r="C38" s="4"/>
      <c r="D38" s="4"/>
      <c r="E38" s="4"/>
      <c r="F38" s="4"/>
      <c r="G38" s="4"/>
      <c r="H38" s="4"/>
    </row>
    <row r="39" spans="1:8" x14ac:dyDescent="0.2">
      <c r="A39" s="4"/>
      <c r="B39" s="4"/>
      <c r="C39" s="4"/>
      <c r="D39" s="4"/>
      <c r="E39" s="4"/>
      <c r="F39" s="4"/>
      <c r="G39" s="4"/>
      <c r="H39" s="4"/>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39586-B80B-B042-972D-251AC485BE2D}">
  <dimension ref="A1:BI508"/>
  <sheetViews>
    <sheetView workbookViewId="0">
      <selection sqref="A1:XFD1048576"/>
    </sheetView>
  </sheetViews>
  <sheetFormatPr baseColWidth="10" defaultRowHeight="16" x14ac:dyDescent="0.2"/>
  <cols>
    <col min="2" max="2" width="6.83203125" bestFit="1" customWidth="1"/>
    <col min="3" max="3" width="14.1640625" bestFit="1" customWidth="1"/>
    <col min="4" max="4" width="10.6640625" style="32" customWidth="1"/>
    <col min="5" max="5" width="13" style="32" bestFit="1" customWidth="1"/>
    <col min="6" max="6" width="12" bestFit="1" customWidth="1"/>
    <col min="7" max="7" width="11.1640625" bestFit="1" customWidth="1"/>
    <col min="8" max="8" width="14.6640625" style="32" bestFit="1" customWidth="1"/>
    <col min="9" max="9" width="14.5" bestFit="1" customWidth="1"/>
    <col min="10" max="10" width="12.33203125" bestFit="1" customWidth="1"/>
    <col min="11" max="11" width="5.83203125" bestFit="1" customWidth="1"/>
    <col min="12" max="12" width="14.83203125" bestFit="1" customWidth="1"/>
    <col min="13" max="13" width="6" customWidth="1"/>
    <col min="14" max="14" width="9.5" bestFit="1" customWidth="1"/>
    <col min="15" max="15" width="8.83203125" bestFit="1" customWidth="1"/>
    <col min="16" max="16" width="12.5" customWidth="1"/>
    <col min="17" max="17" width="13.5" bestFit="1" customWidth="1"/>
    <col min="18" max="18" width="12.6640625" bestFit="1" customWidth="1"/>
    <col min="19" max="19" width="8.33203125" customWidth="1"/>
    <col min="20" max="20" width="9.1640625" customWidth="1"/>
    <col min="21" max="21" width="9" customWidth="1"/>
    <col min="22" max="22" width="8.5" customWidth="1"/>
    <col min="23" max="23" width="9.1640625" customWidth="1"/>
    <col min="24" max="24" width="8.33203125" customWidth="1"/>
    <col min="25" max="25" width="7.83203125" customWidth="1"/>
    <col min="26" max="26" width="8.6640625" customWidth="1"/>
    <col min="27" max="27" width="8.33203125" bestFit="1" customWidth="1"/>
    <col min="28" max="28" width="7.33203125" customWidth="1"/>
    <col min="29" max="30" width="9" bestFit="1" customWidth="1"/>
    <col min="31" max="31" width="8.83203125" bestFit="1" customWidth="1"/>
    <col min="32" max="32" width="9.33203125" bestFit="1" customWidth="1"/>
    <col min="33" max="33" width="9" bestFit="1" customWidth="1"/>
    <col min="34" max="34" width="6.6640625" customWidth="1"/>
    <col min="35" max="40" width="6.6640625" bestFit="1" customWidth="1"/>
    <col min="41" max="42" width="7.6640625" bestFit="1" customWidth="1"/>
    <col min="43" max="44" width="6.6640625" bestFit="1" customWidth="1"/>
    <col min="45" max="45" width="7.33203125" customWidth="1"/>
    <col min="46" max="47" width="7.33203125" bestFit="1" customWidth="1"/>
    <col min="48" max="48" width="7.33203125" customWidth="1"/>
    <col min="49" max="50" width="7.33203125" bestFit="1" customWidth="1"/>
    <col min="51" max="51" width="7.6640625" bestFit="1" customWidth="1"/>
    <col min="52" max="52" width="8.33203125" bestFit="1" customWidth="1"/>
    <col min="53" max="53" width="8.6640625" bestFit="1" customWidth="1"/>
    <col min="54" max="54" width="13.5" style="34" customWidth="1"/>
    <col min="55" max="55" width="14" bestFit="1" customWidth="1"/>
  </cols>
  <sheetData>
    <row r="1" spans="1:61" x14ac:dyDescent="0.2">
      <c r="A1" s="4" t="s">
        <v>75</v>
      </c>
    </row>
    <row r="2" spans="1:61" x14ac:dyDescent="0.2">
      <c r="A2" s="60"/>
      <c r="AH2" s="61"/>
      <c r="BE2" s="62" t="s">
        <v>76</v>
      </c>
      <c r="BF2" s="63"/>
      <c r="BG2" s="63"/>
      <c r="BH2" s="63" t="s">
        <v>77</v>
      </c>
      <c r="BI2" s="64"/>
    </row>
    <row r="3" spans="1:61" ht="18" x14ac:dyDescent="0.25">
      <c r="A3" s="60" t="s">
        <v>78</v>
      </c>
      <c r="P3" s="60" t="s">
        <v>79</v>
      </c>
      <c r="S3" s="60" t="s">
        <v>80</v>
      </c>
      <c r="X3" s="60" t="s">
        <v>81</v>
      </c>
      <c r="AB3" s="60" t="s">
        <v>82</v>
      </c>
      <c r="AC3" s="65"/>
      <c r="AD3" s="65"/>
      <c r="AG3" s="65"/>
      <c r="AH3" s="60" t="s">
        <v>83</v>
      </c>
      <c r="AS3" s="60" t="s">
        <v>84</v>
      </c>
      <c r="BB3" s="66" t="s">
        <v>85</v>
      </c>
      <c r="BC3" s="67"/>
      <c r="BE3" s="68">
        <f>2*1.03+6*2.7+192*3.3</f>
        <v>651.8599999999999</v>
      </c>
      <c r="BF3" s="69"/>
      <c r="BG3" s="69"/>
      <c r="BH3" s="69"/>
      <c r="BI3" s="70"/>
    </row>
    <row r="4" spans="1:61" s="65" customFormat="1" ht="20" x14ac:dyDescent="0.25">
      <c r="A4" s="71" t="s">
        <v>86</v>
      </c>
      <c r="B4" s="72" t="s">
        <v>87</v>
      </c>
      <c r="C4" s="72" t="s">
        <v>88</v>
      </c>
      <c r="D4" s="73" t="s">
        <v>45</v>
      </c>
      <c r="E4" s="73" t="s">
        <v>89</v>
      </c>
      <c r="F4" s="72" t="s">
        <v>90</v>
      </c>
      <c r="G4" s="72" t="s">
        <v>91</v>
      </c>
      <c r="H4" s="73" t="s">
        <v>92</v>
      </c>
      <c r="I4" s="72" t="s">
        <v>93</v>
      </c>
      <c r="J4" s="72" t="s">
        <v>94</v>
      </c>
      <c r="K4" s="72" t="s">
        <v>95</v>
      </c>
      <c r="L4" s="72" t="s">
        <v>96</v>
      </c>
      <c r="M4" s="72" t="s">
        <v>97</v>
      </c>
      <c r="N4" s="72" t="s">
        <v>98</v>
      </c>
      <c r="O4" s="72" t="s">
        <v>99</v>
      </c>
      <c r="P4" s="72" t="s">
        <v>100</v>
      </c>
      <c r="Q4" s="72" t="s">
        <v>101</v>
      </c>
      <c r="R4" s="72" t="s">
        <v>102</v>
      </c>
      <c r="S4" s="72" t="s">
        <v>103</v>
      </c>
      <c r="T4" s="72" t="s">
        <v>104</v>
      </c>
      <c r="U4" s="72" t="s">
        <v>105</v>
      </c>
      <c r="V4" s="72" t="s">
        <v>106</v>
      </c>
      <c r="W4" s="72" t="s">
        <v>107</v>
      </c>
      <c r="X4" s="72" t="s">
        <v>108</v>
      </c>
      <c r="Y4" s="72" t="s">
        <v>109</v>
      </c>
      <c r="Z4" s="72" t="s">
        <v>110</v>
      </c>
      <c r="AA4" s="72" t="s">
        <v>111</v>
      </c>
      <c r="AB4" s="72" t="s">
        <v>112</v>
      </c>
      <c r="AC4" s="72" t="s">
        <v>113</v>
      </c>
      <c r="AD4" s="72" t="s">
        <v>114</v>
      </c>
      <c r="AE4" s="72" t="s">
        <v>115</v>
      </c>
      <c r="AF4" s="72" t="s">
        <v>116</v>
      </c>
      <c r="AG4" s="72" t="s">
        <v>117</v>
      </c>
      <c r="AH4" s="72" t="s">
        <v>118</v>
      </c>
      <c r="AI4" s="72" t="s">
        <v>119</v>
      </c>
      <c r="AJ4" s="72" t="s">
        <v>120</v>
      </c>
      <c r="AK4" s="72" t="s">
        <v>121</v>
      </c>
      <c r="AL4" s="72" t="s">
        <v>122</v>
      </c>
      <c r="AM4" s="72" t="s">
        <v>123</v>
      </c>
      <c r="AN4" s="72" t="s">
        <v>124</v>
      </c>
      <c r="AO4" s="72" t="s">
        <v>125</v>
      </c>
      <c r="AP4" s="72" t="s">
        <v>126</v>
      </c>
      <c r="AQ4" s="72" t="s">
        <v>127</v>
      </c>
      <c r="AR4" s="72" t="s">
        <v>128</v>
      </c>
      <c r="AS4" s="72" t="s">
        <v>129</v>
      </c>
      <c r="AT4" s="72" t="s">
        <v>130</v>
      </c>
      <c r="AU4" s="72" t="s">
        <v>131</v>
      </c>
      <c r="AV4" s="72" t="s">
        <v>132</v>
      </c>
      <c r="AW4" s="72" t="s">
        <v>133</v>
      </c>
      <c r="AX4" s="72" t="s">
        <v>134</v>
      </c>
      <c r="AY4" s="72" t="s">
        <v>135</v>
      </c>
      <c r="AZ4" s="72" t="s">
        <v>136</v>
      </c>
      <c r="BA4" s="72" t="s">
        <v>137</v>
      </c>
      <c r="BB4" s="72" t="s">
        <v>138</v>
      </c>
      <c r="BC4" s="72" t="s">
        <v>139</v>
      </c>
      <c r="BE4" s="74" t="s">
        <v>140</v>
      </c>
      <c r="BF4" s="75"/>
      <c r="BG4" s="75"/>
      <c r="BH4" s="75"/>
      <c r="BI4" s="76"/>
    </row>
    <row r="5" spans="1:61" s="77" customFormat="1" x14ac:dyDescent="0.2">
      <c r="A5" s="77" t="s">
        <v>141</v>
      </c>
      <c r="B5" s="78">
        <v>1300</v>
      </c>
      <c r="C5" s="78" t="s">
        <v>0</v>
      </c>
      <c r="D5" s="79" t="s">
        <v>4</v>
      </c>
      <c r="E5" s="79" t="s">
        <v>142</v>
      </c>
      <c r="F5" s="78">
        <v>0.01</v>
      </c>
      <c r="G5" s="78">
        <f t="shared" ref="G5:G68" si="0">1-F5</f>
        <v>0.99</v>
      </c>
      <c r="H5" s="79" t="s">
        <v>143</v>
      </c>
      <c r="I5" s="78" t="s">
        <v>144</v>
      </c>
      <c r="J5" s="78"/>
      <c r="K5" s="78">
        <v>5.0999999999999996</v>
      </c>
      <c r="L5" s="80">
        <v>15.7538689648781</v>
      </c>
      <c r="M5" s="78">
        <v>0.120217897999999</v>
      </c>
      <c r="N5" s="78"/>
      <c r="O5" s="78"/>
      <c r="P5" s="81">
        <v>0.99720485424250105</v>
      </c>
      <c r="Q5" s="81">
        <v>1.1574489605568099</v>
      </c>
      <c r="R5" s="81">
        <v>1.35577260415451</v>
      </c>
      <c r="S5" s="78">
        <v>-3.9256046502951598</v>
      </c>
      <c r="T5" s="78">
        <v>-3.9690845919364</v>
      </c>
      <c r="U5" s="78">
        <v>-9.0876073337677408</v>
      </c>
      <c r="V5" s="78">
        <v>-3.9257816909373902</v>
      </c>
      <c r="W5" s="78">
        <v>-9.1006462785785498</v>
      </c>
      <c r="X5" s="78">
        <v>2.3885899999999999E-3</v>
      </c>
      <c r="Y5" s="78">
        <v>2.2933699999999999E-3</v>
      </c>
      <c r="Z5" s="82">
        <v>1.18584E-5</v>
      </c>
      <c r="AA5" s="82">
        <v>9.9664300000000004E-6</v>
      </c>
      <c r="AB5" s="83">
        <f>((EXP(S5)*0.0047)/X5)*0.99279954</f>
        <v>3.854334280773794E-2</v>
      </c>
      <c r="AC5" s="82">
        <f t="shared" ref="AC5:AC9" si="1">AB5/238.050785*0.0000000001551</f>
        <v>2.5112592968261608E-14</v>
      </c>
      <c r="AD5" s="82">
        <f t="shared" ref="AD5:AD9" si="2">P5*AC5</f>
        <v>2.5042399610566574E-14</v>
      </c>
      <c r="AE5" s="82">
        <f t="shared" ref="AE5:AE10" si="3">AD5*230/0.000009158</f>
        <v>6.2893119790678234E-7</v>
      </c>
      <c r="AF5" s="84">
        <f>((EXP(V5)*0.0047)/X5)*0.00720046</f>
        <v>2.7949314767894347E-4</v>
      </c>
      <c r="AG5" s="82">
        <f t="shared" ref="AG5:AG10" si="4">AF5/235.043992*0.00000000098486385</f>
        <v>1.171111395485926E-15</v>
      </c>
      <c r="AH5" s="78"/>
      <c r="AI5" s="78"/>
      <c r="AJ5" s="78"/>
      <c r="AK5" s="78"/>
      <c r="AL5" s="78"/>
      <c r="AM5" s="78"/>
      <c r="AN5" s="78"/>
      <c r="AO5" s="78"/>
      <c r="AP5" s="78"/>
      <c r="AQ5" s="78"/>
      <c r="AR5" s="78"/>
      <c r="AS5" s="78"/>
      <c r="AT5" s="78"/>
      <c r="AU5" s="78"/>
      <c r="AV5" s="78"/>
      <c r="AW5" s="78"/>
      <c r="AX5" s="78"/>
      <c r="AY5" s="78"/>
      <c r="AZ5" s="78"/>
      <c r="BA5" s="78"/>
      <c r="BB5" s="78"/>
      <c r="BC5" s="85"/>
    </row>
    <row r="6" spans="1:61" s="77" customFormat="1" x14ac:dyDescent="0.2">
      <c r="A6" s="77" t="s">
        <v>141</v>
      </c>
      <c r="B6" s="78">
        <v>1300</v>
      </c>
      <c r="C6" s="78" t="s">
        <v>0</v>
      </c>
      <c r="D6" s="79" t="s">
        <v>4</v>
      </c>
      <c r="E6" s="79" t="s">
        <v>142</v>
      </c>
      <c r="F6" s="78">
        <v>0.01</v>
      </c>
      <c r="G6" s="78">
        <f t="shared" si="0"/>
        <v>0.99</v>
      </c>
      <c r="H6" s="79" t="s">
        <v>145</v>
      </c>
      <c r="I6" s="78" t="s">
        <v>144</v>
      </c>
      <c r="J6" s="78"/>
      <c r="K6" s="78">
        <v>5.0999999999999996</v>
      </c>
      <c r="L6" s="80">
        <v>15.7538689648781</v>
      </c>
      <c r="M6" s="78">
        <v>0.120217897999999</v>
      </c>
      <c r="N6" s="78"/>
      <c r="O6" s="78"/>
      <c r="P6" s="81">
        <v>1.0078891041884599</v>
      </c>
      <c r="Q6" s="81">
        <v>1.00016966508146</v>
      </c>
      <c r="R6" s="81">
        <v>8.4990932404368298</v>
      </c>
      <c r="S6" s="78">
        <v>-3.0941943806315702</v>
      </c>
      <c r="T6" s="78">
        <v>-3.12701711488981</v>
      </c>
      <c r="U6" s="78">
        <v>-8.3915886174858905</v>
      </c>
      <c r="V6" s="78">
        <v>-3.0947036080791399</v>
      </c>
      <c r="W6" s="78">
        <v>-6.4339801949145699</v>
      </c>
      <c r="X6" s="78">
        <v>2.3885899999999999E-3</v>
      </c>
      <c r="Y6" s="78">
        <v>2.2933699999999999E-3</v>
      </c>
      <c r="Z6" s="82">
        <v>1.18584E-5</v>
      </c>
      <c r="AA6" s="82">
        <v>9.9664300000000004E-6</v>
      </c>
      <c r="AB6" s="83">
        <f>((EXP(S6)*0.0047)/X6)*0.99279954</f>
        <v>8.8516915110973149E-2</v>
      </c>
      <c r="AC6" s="82">
        <f t="shared" si="1"/>
        <v>5.7672456462229004E-14</v>
      </c>
      <c r="AD6" s="82">
        <f t="shared" si="2"/>
        <v>5.8127440480063949E-14</v>
      </c>
      <c r="AE6" s="82">
        <f t="shared" si="3"/>
        <v>1.4598505471079612E-6</v>
      </c>
      <c r="AF6" s="84">
        <f>((EXP(V6)*0.0047)/X6)*0.00720046</f>
        <v>6.4165826136622904E-4</v>
      </c>
      <c r="AG6" s="82">
        <f t="shared" si="4"/>
        <v>2.6886287128472979E-15</v>
      </c>
      <c r="AH6" s="78"/>
      <c r="AI6" s="78"/>
      <c r="AJ6" s="78"/>
      <c r="AK6" s="78"/>
      <c r="AL6" s="78"/>
      <c r="AM6" s="78"/>
      <c r="AN6" s="78"/>
      <c r="AO6" s="78"/>
      <c r="AP6" s="78"/>
      <c r="AQ6" s="78"/>
      <c r="AR6" s="78"/>
      <c r="AS6" s="78"/>
      <c r="AT6" s="78"/>
      <c r="AU6" s="78"/>
      <c r="AV6" s="78"/>
      <c r="AW6" s="78"/>
      <c r="AX6" s="78"/>
      <c r="AY6" s="78"/>
      <c r="AZ6" s="78"/>
      <c r="BA6" s="78"/>
      <c r="BB6" s="78"/>
    </row>
    <row r="7" spans="1:61" s="77" customFormat="1" x14ac:dyDescent="0.2">
      <c r="A7" s="77" t="s">
        <v>141</v>
      </c>
      <c r="B7" s="78">
        <v>1300</v>
      </c>
      <c r="C7" s="78" t="s">
        <v>0</v>
      </c>
      <c r="D7" s="79" t="s">
        <v>4</v>
      </c>
      <c r="E7" s="79" t="s">
        <v>142</v>
      </c>
      <c r="F7" s="78">
        <v>0.01</v>
      </c>
      <c r="G7" s="78">
        <f t="shared" si="0"/>
        <v>0.99</v>
      </c>
      <c r="H7" s="79" t="s">
        <v>146</v>
      </c>
      <c r="I7" s="78" t="s">
        <v>144</v>
      </c>
      <c r="J7" s="78"/>
      <c r="K7" s="78">
        <v>5.0999999999999996</v>
      </c>
      <c r="L7" s="80">
        <v>15.7538689648781</v>
      </c>
      <c r="M7" s="78">
        <v>0.120217897999999</v>
      </c>
      <c r="N7" s="78"/>
      <c r="O7" s="78"/>
      <c r="P7" s="81">
        <v>1.00504944143546</v>
      </c>
      <c r="Q7" s="81">
        <v>1.0476772845479201</v>
      </c>
      <c r="R7" s="81">
        <v>8.6522820914621494</v>
      </c>
      <c r="S7" s="78">
        <v>-3.0972527349919199</v>
      </c>
      <c r="T7" s="78">
        <v>-3.1328968814019702</v>
      </c>
      <c r="U7" s="78">
        <v>-8.3510624308024397</v>
      </c>
      <c r="V7" s="78">
        <v>-3.0977147302911598</v>
      </c>
      <c r="W7" s="78">
        <v>-6.4191276855862398</v>
      </c>
      <c r="X7" s="78">
        <v>2.3885899999999999E-3</v>
      </c>
      <c r="Y7" s="78">
        <v>2.2933699999999999E-3</v>
      </c>
      <c r="Z7" s="82">
        <v>1.18584E-5</v>
      </c>
      <c r="AA7" s="82">
        <v>9.9664300000000004E-6</v>
      </c>
      <c r="AB7" s="83">
        <f>((EXP(S7)*0.0047)/X7)*0.99279954</f>
        <v>8.8246612568848207E-2</v>
      </c>
      <c r="AC7" s="82">
        <f t="shared" si="1"/>
        <v>5.7496343099344778E-14</v>
      </c>
      <c r="AD7" s="82">
        <f t="shared" si="2"/>
        <v>5.7786667516578041E-14</v>
      </c>
      <c r="AE7" s="82">
        <f t="shared" si="3"/>
        <v>1.4512921520870224E-6</v>
      </c>
      <c r="AF7" s="84">
        <f>((EXP(V7)*0.0047)/X7)*0.00720046</f>
        <v>6.3972905591724502E-4</v>
      </c>
      <c r="AG7" s="82">
        <f t="shared" si="4"/>
        <v>2.6805450996914791E-15</v>
      </c>
      <c r="AH7" s="78"/>
      <c r="AI7" s="78"/>
      <c r="AJ7" s="78"/>
      <c r="AK7" s="78"/>
      <c r="AL7" s="78"/>
      <c r="AM7" s="78"/>
      <c r="AN7" s="78"/>
      <c r="AO7" s="78"/>
      <c r="AP7" s="78"/>
      <c r="AQ7" s="78"/>
      <c r="AR7" s="78"/>
      <c r="AS7" s="78"/>
      <c r="AT7" s="78"/>
      <c r="AU7" s="78"/>
      <c r="AV7" s="78"/>
      <c r="AW7" s="78"/>
      <c r="AX7" s="78"/>
      <c r="AY7" s="78"/>
      <c r="AZ7" s="78"/>
      <c r="BA7" s="78"/>
      <c r="BB7" s="78"/>
    </row>
    <row r="8" spans="1:61" s="1" customFormat="1" x14ac:dyDescent="0.2">
      <c r="A8" s="1" t="s">
        <v>141</v>
      </c>
      <c r="B8" s="86">
        <v>1300</v>
      </c>
      <c r="C8" s="86" t="s">
        <v>0</v>
      </c>
      <c r="D8" s="87" t="s">
        <v>3</v>
      </c>
      <c r="E8" s="87" t="s">
        <v>142</v>
      </c>
      <c r="F8" s="86">
        <v>0.01</v>
      </c>
      <c r="G8" s="86">
        <f t="shared" si="0"/>
        <v>0.99</v>
      </c>
      <c r="H8" s="87" t="s">
        <v>143</v>
      </c>
      <c r="I8" s="86" t="s">
        <v>144</v>
      </c>
      <c r="J8" s="86"/>
      <c r="K8" s="86">
        <v>5.0999999999999996</v>
      </c>
      <c r="L8" s="88">
        <v>15.7538689648781</v>
      </c>
      <c r="M8" s="86">
        <v>0.69182072699999997</v>
      </c>
      <c r="N8" s="86"/>
      <c r="O8" s="86"/>
      <c r="P8" s="89">
        <v>1.55964654601937</v>
      </c>
      <c r="Q8" s="89">
        <v>0.98680018184291596</v>
      </c>
      <c r="R8" s="89">
        <v>2.8130484856011999</v>
      </c>
      <c r="S8" s="86">
        <v>-4.1531228584557898</v>
      </c>
      <c r="T8" s="86">
        <v>-4.9055910726460601</v>
      </c>
      <c r="U8" s="86">
        <v>-10.7960709202864</v>
      </c>
      <c r="V8" s="86">
        <v>-4.1533950579440804</v>
      </c>
      <c r="W8" s="86">
        <v>-10.1932458666287</v>
      </c>
      <c r="X8" s="86">
        <v>1.0877039999999999E-2</v>
      </c>
      <c r="Y8" s="86">
        <v>3.2861829999999998E-3</v>
      </c>
      <c r="Z8" s="90">
        <v>9.2099999999999999E-6</v>
      </c>
      <c r="AA8" s="90">
        <v>9.2099999999999999E-6</v>
      </c>
      <c r="AB8" s="91">
        <f>((EXP(S8)*0.04)/X8)*0.99279954</f>
        <v>5.7376293949484403E-2</v>
      </c>
      <c r="AC8" s="90">
        <f t="shared" si="1"/>
        <v>3.7383044931210927E-14</v>
      </c>
      <c r="AD8" s="90">
        <f t="shared" si="2"/>
        <v>5.8304336906650034E-14</v>
      </c>
      <c r="AE8" s="90">
        <f t="shared" si="3"/>
        <v>1.4642932396297781E-6</v>
      </c>
      <c r="AF8" s="92">
        <f>((EXP(V8)*0.04)/X8)*0.00720046</f>
        <v>4.1601879620787111E-4</v>
      </c>
      <c r="AG8" s="90">
        <f t="shared" si="4"/>
        <v>1.7431710116021571E-15</v>
      </c>
      <c r="AH8" s="86"/>
      <c r="AI8" s="86"/>
      <c r="AJ8" s="86"/>
      <c r="AK8" s="86"/>
      <c r="AL8" s="86"/>
      <c r="AM8" s="86"/>
      <c r="AN8" s="86"/>
      <c r="AO8" s="86"/>
      <c r="AP8" s="86"/>
      <c r="AQ8" s="86"/>
      <c r="AR8" s="86"/>
      <c r="AS8" s="86"/>
      <c r="AT8" s="86"/>
      <c r="AU8" s="86"/>
      <c r="AV8" s="86"/>
      <c r="AW8" s="86"/>
      <c r="AX8" s="86"/>
      <c r="AY8" s="86"/>
      <c r="AZ8" s="86"/>
      <c r="BA8" s="86"/>
      <c r="BB8" s="86"/>
    </row>
    <row r="9" spans="1:61" s="1" customFormat="1" x14ac:dyDescent="0.2">
      <c r="A9" s="1" t="s">
        <v>141</v>
      </c>
      <c r="B9" s="86">
        <v>1300</v>
      </c>
      <c r="C9" s="86" t="s">
        <v>0</v>
      </c>
      <c r="D9" s="87" t="s">
        <v>3</v>
      </c>
      <c r="E9" s="87" t="s">
        <v>142</v>
      </c>
      <c r="F9" s="86">
        <v>0.01</v>
      </c>
      <c r="G9" s="86">
        <f t="shared" si="0"/>
        <v>0.99</v>
      </c>
      <c r="H9" s="87" t="s">
        <v>145</v>
      </c>
      <c r="I9" s="86" t="s">
        <v>144</v>
      </c>
      <c r="J9" s="86"/>
      <c r="K9" s="86">
        <v>5.0999999999999996</v>
      </c>
      <c r="L9" s="88">
        <v>15.7538689648781</v>
      </c>
      <c r="M9" s="86">
        <v>0.69182072699999997</v>
      </c>
      <c r="N9" s="86"/>
      <c r="O9" s="86"/>
      <c r="P9" s="89">
        <v>1.36692985182182</v>
      </c>
      <c r="Q9" s="89">
        <v>1.0058196904696499</v>
      </c>
      <c r="R9" s="89">
        <v>27.549025121921201</v>
      </c>
      <c r="S9" s="86">
        <v>-4.0323562761882599</v>
      </c>
      <c r="T9" s="86">
        <v>-4.9167164718980798</v>
      </c>
      <c r="U9" s="86">
        <v>-10.788105787999299</v>
      </c>
      <c r="V9" s="86">
        <v>-4.0273891449084003</v>
      </c>
      <c r="W9" s="86">
        <v>-7.7855415700142201</v>
      </c>
      <c r="X9" s="86">
        <v>1.0877039999999999E-2</v>
      </c>
      <c r="Y9" s="86">
        <v>3.2861829999999998E-3</v>
      </c>
      <c r="Z9" s="90">
        <v>9.2099999999999999E-6</v>
      </c>
      <c r="AA9" s="90">
        <v>9.2099999999999999E-6</v>
      </c>
      <c r="AB9" s="91">
        <f>((EXP(S9)*0.04)/X9)*0.99279954</f>
        <v>6.4741201222501252E-2</v>
      </c>
      <c r="AC9" s="90">
        <f t="shared" si="1"/>
        <v>4.2181588729522335E-14</v>
      </c>
      <c r="AD9" s="90">
        <f t="shared" si="2"/>
        <v>5.7659272831654914E-14</v>
      </c>
      <c r="AE9" s="90">
        <f t="shared" si="3"/>
        <v>1.4480926786722681E-6</v>
      </c>
      <c r="AF9" s="92">
        <f>((EXP(V9)*0.04)/X9)*0.00720046</f>
        <v>4.7188549247666238E-4</v>
      </c>
      <c r="AG9" s="90">
        <f t="shared" si="4"/>
        <v>1.9772594862995342E-15</v>
      </c>
      <c r="AH9" s="86"/>
      <c r="AI9" s="86"/>
      <c r="AJ9" s="86"/>
      <c r="AK9" s="86"/>
      <c r="AL9" s="86"/>
      <c r="AM9" s="86"/>
      <c r="AN9" s="86"/>
      <c r="AO9" s="86"/>
      <c r="AP9" s="86"/>
      <c r="AQ9" s="86"/>
      <c r="AR9" s="86"/>
      <c r="AS9" s="86"/>
      <c r="AT9" s="86"/>
      <c r="AU9" s="86"/>
      <c r="AV9" s="86"/>
      <c r="AW9" s="86"/>
      <c r="AX9" s="86"/>
      <c r="AY9" s="86"/>
      <c r="AZ9" s="86"/>
      <c r="BA9" s="86"/>
      <c r="BB9" s="86"/>
    </row>
    <row r="10" spans="1:61" s="1" customFormat="1" x14ac:dyDescent="0.2">
      <c r="A10" s="1" t="s">
        <v>141</v>
      </c>
      <c r="B10" s="86">
        <v>1300</v>
      </c>
      <c r="C10" s="86" t="s">
        <v>0</v>
      </c>
      <c r="D10" s="87" t="s">
        <v>3</v>
      </c>
      <c r="E10" s="87" t="s">
        <v>142</v>
      </c>
      <c r="F10" s="86">
        <v>0.01</v>
      </c>
      <c r="G10" s="86">
        <f t="shared" si="0"/>
        <v>0.99</v>
      </c>
      <c r="H10" s="87" t="s">
        <v>146</v>
      </c>
      <c r="I10" s="86" t="s">
        <v>144</v>
      </c>
      <c r="J10" s="86"/>
      <c r="K10" s="86">
        <v>5.0999999999999996</v>
      </c>
      <c r="L10" s="88">
        <v>15.7538689648781</v>
      </c>
      <c r="M10" s="86">
        <v>0.69182072699999997</v>
      </c>
      <c r="N10" s="86"/>
      <c r="O10" s="86"/>
      <c r="P10" s="89">
        <v>1.4172069210489999</v>
      </c>
      <c r="Q10" s="89">
        <v>1.0136454352804001</v>
      </c>
      <c r="R10" s="89">
        <v>27.791304123383298</v>
      </c>
      <c r="S10" s="86">
        <v>-4.0321419982211699</v>
      </c>
      <c r="T10" s="86">
        <v>-4.8803814573317501</v>
      </c>
      <c r="U10" s="86">
        <v>-10.7440204202488</v>
      </c>
      <c r="V10" s="86">
        <v>-4.0351136721615104</v>
      </c>
      <c r="W10" s="86">
        <v>-7.7845100760190702</v>
      </c>
      <c r="X10" s="86">
        <v>1.0877039999999999E-2</v>
      </c>
      <c r="Y10" s="86">
        <v>3.2861829999999998E-3</v>
      </c>
      <c r="Z10" s="90">
        <v>9.2099999999999999E-6</v>
      </c>
      <c r="AA10" s="90">
        <v>9.2099999999999999E-6</v>
      </c>
      <c r="AB10" s="91">
        <f>((EXP(S10)*0.04)/X10)*0.99279954</f>
        <v>6.4755075321889996E-2</v>
      </c>
      <c r="AC10" s="90">
        <f>AB10/238.050785*0.0000000001551</f>
        <v>4.2190628283057917E-14</v>
      </c>
      <c r="AD10" s="90">
        <f>P10*AC10</f>
        <v>5.9792850406155369E-14</v>
      </c>
      <c r="AE10" s="90">
        <f t="shared" si="3"/>
        <v>1.5016767409276845E-6</v>
      </c>
      <c r="AF10" s="92">
        <f>((EXP(V10)*0.04)/X10)*0.00720046</f>
        <v>4.6825444225773725E-4</v>
      </c>
      <c r="AG10" s="90">
        <f t="shared" si="4"/>
        <v>1.9620449297915168E-15</v>
      </c>
      <c r="AH10" s="86"/>
      <c r="AI10" s="86"/>
      <c r="AJ10" s="86"/>
      <c r="AK10" s="86"/>
      <c r="AL10" s="86"/>
      <c r="AM10" s="86"/>
      <c r="AN10" s="86"/>
      <c r="AO10" s="86"/>
      <c r="AP10" s="86"/>
      <c r="AQ10" s="86"/>
      <c r="AR10" s="86"/>
      <c r="AS10" s="86"/>
      <c r="AT10" s="86"/>
      <c r="AU10" s="86"/>
      <c r="AV10" s="86"/>
      <c r="AW10" s="86"/>
      <c r="AX10" s="86"/>
      <c r="AY10" s="86"/>
      <c r="AZ10" s="86"/>
      <c r="BA10" s="86"/>
      <c r="BB10" s="86"/>
    </row>
    <row r="11" spans="1:61" s="93" customFormat="1" x14ac:dyDescent="0.2">
      <c r="A11" s="93" t="s">
        <v>141</v>
      </c>
      <c r="B11" s="94">
        <v>1300</v>
      </c>
      <c r="C11" s="94" t="s">
        <v>0</v>
      </c>
      <c r="D11" s="95" t="s">
        <v>147</v>
      </c>
      <c r="E11" s="95" t="s">
        <v>142</v>
      </c>
      <c r="F11" s="94">
        <v>0.01</v>
      </c>
      <c r="G11" s="94">
        <f t="shared" si="0"/>
        <v>0.99</v>
      </c>
      <c r="H11" s="95" t="s">
        <v>143</v>
      </c>
      <c r="I11" s="94" t="s">
        <v>144</v>
      </c>
      <c r="J11" s="94"/>
      <c r="K11" s="94">
        <v>5.0999999999999996</v>
      </c>
      <c r="L11" s="96">
        <v>15.7538689648781</v>
      </c>
      <c r="M11" s="94"/>
      <c r="N11" s="96">
        <v>0.94538710441164864</v>
      </c>
      <c r="O11" s="96">
        <v>5.4612895588351355E-2</v>
      </c>
      <c r="P11" s="97">
        <f>((P8*$O11*AC8)+(P5*$N11*AC5))/(AC8*$O11+AC5*$N11)</f>
        <v>1.0417416210366628</v>
      </c>
      <c r="Q11" s="97">
        <f t="shared" ref="P11:Q13" si="5">((Q8*$O11*AD8)+(Q5*$N11*AD5))/(AD8*$O11+AD5*$N11)</f>
        <v>1.1372182779777016</v>
      </c>
      <c r="R11" s="97">
        <f>((R8*$O11*AG8)+(R5*$N11*AG5))/(AG8*$O11+AG5*$N11)</f>
        <v>1.4711564213167436</v>
      </c>
      <c r="S11" s="94"/>
      <c r="T11" s="94"/>
      <c r="U11" s="94"/>
      <c r="V11" s="94"/>
      <c r="W11" s="94"/>
      <c r="X11" s="94"/>
      <c r="Y11" s="94"/>
      <c r="Z11" s="98"/>
      <c r="AA11" s="98"/>
      <c r="AB11" s="94"/>
      <c r="AC11" s="94"/>
      <c r="AD11" s="94"/>
      <c r="AE11" s="94"/>
      <c r="AF11" s="94"/>
      <c r="AG11" s="94"/>
      <c r="AH11" s="94"/>
      <c r="AI11" s="94"/>
      <c r="AJ11" s="94"/>
      <c r="AK11" s="94"/>
      <c r="AL11" s="94"/>
      <c r="AM11" s="94"/>
      <c r="AN11" s="94"/>
      <c r="AO11" s="94"/>
      <c r="AP11" s="94"/>
      <c r="AQ11" s="94"/>
      <c r="AR11" s="94"/>
      <c r="AS11" s="94"/>
      <c r="AT11" s="94"/>
      <c r="AU11" s="94"/>
      <c r="AV11" s="94"/>
      <c r="AW11" s="94"/>
      <c r="AX11" s="94"/>
      <c r="AY11" s="94"/>
      <c r="AZ11" s="94"/>
      <c r="BA11" s="94"/>
      <c r="BB11" s="96">
        <v>2.7744492656623465</v>
      </c>
      <c r="BC11" s="99">
        <f>($BE$3 - BB11*(2.7-3.3) - 200*(3.3)) / (1.03-3.3) * 1000</f>
        <v>2852.5684760364093</v>
      </c>
    </row>
    <row r="12" spans="1:61" s="93" customFormat="1" x14ac:dyDescent="0.2">
      <c r="A12" s="93" t="s">
        <v>141</v>
      </c>
      <c r="B12" s="94">
        <v>1300</v>
      </c>
      <c r="C12" s="94" t="s">
        <v>0</v>
      </c>
      <c r="D12" s="95" t="s">
        <v>147</v>
      </c>
      <c r="E12" s="95" t="s">
        <v>142</v>
      </c>
      <c r="F12" s="94">
        <v>0.01</v>
      </c>
      <c r="G12" s="94">
        <f t="shared" si="0"/>
        <v>0.99</v>
      </c>
      <c r="H12" s="95" t="s">
        <v>145</v>
      </c>
      <c r="I12" s="94" t="s">
        <v>144</v>
      </c>
      <c r="J12" s="94"/>
      <c r="K12" s="94">
        <v>5.0999999999999996</v>
      </c>
      <c r="L12" s="96">
        <v>15.7538689648781</v>
      </c>
      <c r="M12" s="94"/>
      <c r="N12" s="96">
        <v>0.94538710441164864</v>
      </c>
      <c r="O12" s="96">
        <v>5.4612895588351355E-2</v>
      </c>
      <c r="P12" s="97">
        <f>((P9*$O12*AC9)+(P6*$N12*AC6))/(AC9*$O12+AC6*$N12)</f>
        <v>1.0224440740110905</v>
      </c>
      <c r="Q12" s="97">
        <f t="shared" si="5"/>
        <v>1.0004758787940033</v>
      </c>
      <c r="R12" s="97">
        <f>((R9*$O12*AG9)+(R6*$N12*AG6))/(AG9*$O12+AG6*$N12)</f>
        <v>9.2754166471745183</v>
      </c>
      <c r="S12" s="94"/>
      <c r="T12" s="94"/>
      <c r="U12" s="94"/>
      <c r="V12" s="94"/>
      <c r="W12" s="94"/>
      <c r="X12" s="94"/>
      <c r="Y12" s="94"/>
      <c r="Z12" s="98"/>
      <c r="AA12" s="98"/>
      <c r="AB12" s="94"/>
      <c r="AC12" s="94"/>
      <c r="AD12" s="94"/>
      <c r="AE12" s="94"/>
      <c r="AF12" s="94"/>
      <c r="AG12" s="94"/>
      <c r="AH12" s="94"/>
      <c r="AI12" s="94"/>
      <c r="AJ12" s="94"/>
      <c r="AK12" s="94"/>
      <c r="AL12" s="94"/>
      <c r="AM12" s="94"/>
      <c r="AN12" s="94"/>
      <c r="AO12" s="94"/>
      <c r="AP12" s="94"/>
      <c r="AQ12" s="94"/>
      <c r="AR12" s="94"/>
      <c r="AS12" s="94"/>
      <c r="AT12" s="94"/>
      <c r="AU12" s="94"/>
      <c r="AV12" s="94"/>
      <c r="AW12" s="94"/>
      <c r="AX12" s="94"/>
      <c r="AY12" s="94"/>
      <c r="AZ12" s="94"/>
      <c r="BA12" s="94"/>
      <c r="BB12" s="96">
        <v>2.7744492656623465</v>
      </c>
      <c r="BC12" s="99">
        <f>($BE$3 - BB12*(2.7-3.3) - 200*(3.3)) / (1.03-3.3) * 1000</f>
        <v>2852.5684760364093</v>
      </c>
    </row>
    <row r="13" spans="1:61" s="93" customFormat="1" x14ac:dyDescent="0.2">
      <c r="A13" s="93" t="s">
        <v>141</v>
      </c>
      <c r="B13" s="94">
        <v>1300</v>
      </c>
      <c r="C13" s="94" t="s">
        <v>0</v>
      </c>
      <c r="D13" s="95" t="s">
        <v>147</v>
      </c>
      <c r="E13" s="95" t="s">
        <v>142</v>
      </c>
      <c r="F13" s="94">
        <v>0.01</v>
      </c>
      <c r="G13" s="94">
        <f t="shared" si="0"/>
        <v>0.99</v>
      </c>
      <c r="H13" s="95" t="s">
        <v>146</v>
      </c>
      <c r="I13" s="94" t="s">
        <v>144</v>
      </c>
      <c r="J13" s="94"/>
      <c r="K13" s="94">
        <v>5.0999999999999996</v>
      </c>
      <c r="L13" s="96">
        <v>15.7538689648781</v>
      </c>
      <c r="M13" s="94"/>
      <c r="N13" s="96">
        <v>0.94538710441164864</v>
      </c>
      <c r="O13" s="96">
        <v>5.4612895588351355E-2</v>
      </c>
      <c r="P13" s="97">
        <f t="shared" si="5"/>
        <v>1.0218102256249111</v>
      </c>
      <c r="Q13" s="97">
        <f t="shared" si="5"/>
        <v>1.0457578216686854</v>
      </c>
      <c r="R13" s="97">
        <f>((R10*$O13*AG10)+(R7*$N13*AG7))/(AG10*$O13+AG7*$N13)</f>
        <v>9.4287173011667793</v>
      </c>
      <c r="S13" s="94"/>
      <c r="T13" s="94"/>
      <c r="U13" s="94"/>
      <c r="V13" s="94"/>
      <c r="W13" s="94"/>
      <c r="X13" s="94"/>
      <c r="Y13" s="94"/>
      <c r="Z13" s="98"/>
      <c r="AA13" s="98"/>
      <c r="AB13" s="94"/>
      <c r="AC13" s="94"/>
      <c r="AD13" s="94"/>
      <c r="AE13" s="94"/>
      <c r="AF13" s="94"/>
      <c r="AG13" s="94"/>
      <c r="AH13" s="94"/>
      <c r="AI13" s="94"/>
      <c r="AJ13" s="94"/>
      <c r="AK13" s="94"/>
      <c r="AL13" s="94"/>
      <c r="AM13" s="94"/>
      <c r="AN13" s="94"/>
      <c r="AO13" s="94"/>
      <c r="AP13" s="94"/>
      <c r="AQ13" s="94"/>
      <c r="AR13" s="94"/>
      <c r="AS13" s="94"/>
      <c r="AT13" s="94"/>
      <c r="AU13" s="94"/>
      <c r="AV13" s="94"/>
      <c r="AW13" s="94"/>
      <c r="AX13" s="94"/>
      <c r="AY13" s="94"/>
      <c r="AZ13" s="94"/>
      <c r="BA13" s="94"/>
      <c r="BB13" s="96">
        <v>2.7744492656623465</v>
      </c>
      <c r="BC13" s="99">
        <f>($BE$3 - BB13*(2.7-3.3) - 200*(3.3)) / (1.03-3.3) * 1000</f>
        <v>2852.5684760364093</v>
      </c>
    </row>
    <row r="14" spans="1:61" s="77" customFormat="1" x14ac:dyDescent="0.2">
      <c r="A14" s="77" t="s">
        <v>141</v>
      </c>
      <c r="B14" s="78">
        <v>1300</v>
      </c>
      <c r="C14" s="78" t="s">
        <v>0</v>
      </c>
      <c r="D14" s="79" t="s">
        <v>4</v>
      </c>
      <c r="E14" s="79" t="s">
        <v>142</v>
      </c>
      <c r="F14" s="78">
        <v>0.05</v>
      </c>
      <c r="G14" s="78">
        <f t="shared" si="0"/>
        <v>0.95</v>
      </c>
      <c r="H14" s="79" t="s">
        <v>143</v>
      </c>
      <c r="I14" s="78" t="s">
        <v>144</v>
      </c>
      <c r="J14" s="78"/>
      <c r="K14" s="78">
        <v>5.0999999999999996</v>
      </c>
      <c r="L14" s="80">
        <v>15.7538689648781</v>
      </c>
      <c r="M14" s="78">
        <v>0.10961319899999999</v>
      </c>
      <c r="N14" s="78"/>
      <c r="O14" s="78"/>
      <c r="P14" s="81">
        <v>0.99755410381852205</v>
      </c>
      <c r="Q14" s="81">
        <v>1.1432929118811701</v>
      </c>
      <c r="R14" s="81">
        <v>1.3764007483456899</v>
      </c>
      <c r="S14" s="78">
        <v>-3.8599384931308198</v>
      </c>
      <c r="T14" s="78">
        <v>-3.90119181957188</v>
      </c>
      <c r="U14" s="78">
        <v>-9.1792583426185193</v>
      </c>
      <c r="V14" s="78">
        <v>-3.8601730031406301</v>
      </c>
      <c r="W14" s="78">
        <v>-8.9914846395624792</v>
      </c>
      <c r="X14" s="78">
        <v>2.3281460000000001E-3</v>
      </c>
      <c r="Y14" s="78">
        <v>2.2395340000000001E-3</v>
      </c>
      <c r="Z14" s="82">
        <v>9.9945900000000001E-6</v>
      </c>
      <c r="AA14" s="82">
        <v>9.9945900000000001E-6</v>
      </c>
      <c r="AB14" s="83">
        <f>((EXP(S14)*0.0047)/X14)*0.99279954</f>
        <v>4.2227874808214029E-2</v>
      </c>
      <c r="AC14" s="82">
        <f t="shared" ref="AC14:AC19" si="6">AB14/238.050785*0.0000000001551</f>
        <v>2.7513219008095255E-14</v>
      </c>
      <c r="AD14" s="82">
        <f t="shared" ref="AD14:AD19" si="7">P14*AC14</f>
        <v>2.7445924530783187E-14</v>
      </c>
      <c r="AE14" s="82">
        <f t="shared" ref="AE14:AE19" si="8">AD14*230/0.000009158</f>
        <v>6.8929489430881563E-7</v>
      </c>
      <c r="AF14" s="84">
        <f>((EXP(V14)*0.0047)/X14)*0.00720046</f>
        <v>3.0619356114856068E-4</v>
      </c>
      <c r="AG14" s="82">
        <f t="shared" ref="AG14:AG19" si="9">AF14/235.043992*0.00000000098486385</f>
        <v>1.2829894817221361E-15</v>
      </c>
      <c r="AH14" s="78"/>
      <c r="AI14" s="78"/>
      <c r="AJ14" s="78"/>
      <c r="AK14" s="78"/>
      <c r="AL14" s="78"/>
      <c r="AM14" s="78"/>
      <c r="AN14" s="78"/>
      <c r="AO14" s="78"/>
      <c r="AP14" s="78"/>
      <c r="AQ14" s="78"/>
      <c r="AR14" s="78"/>
      <c r="AS14" s="78"/>
      <c r="AT14" s="78"/>
      <c r="AU14" s="78"/>
      <c r="AV14" s="78"/>
      <c r="AW14" s="78"/>
      <c r="AX14" s="78"/>
      <c r="AY14" s="78"/>
      <c r="AZ14" s="78"/>
      <c r="BA14" s="78"/>
      <c r="BB14" s="78"/>
    </row>
    <row r="15" spans="1:61" s="77" customFormat="1" x14ac:dyDescent="0.2">
      <c r="A15" s="77" t="s">
        <v>141</v>
      </c>
      <c r="B15" s="78">
        <v>1300</v>
      </c>
      <c r="C15" s="78" t="s">
        <v>0</v>
      </c>
      <c r="D15" s="79" t="s">
        <v>4</v>
      </c>
      <c r="E15" s="79" t="s">
        <v>142</v>
      </c>
      <c r="F15" s="78">
        <v>0.05</v>
      </c>
      <c r="G15" s="78">
        <f t="shared" si="0"/>
        <v>0.95</v>
      </c>
      <c r="H15" s="79" t="s">
        <v>145</v>
      </c>
      <c r="I15" s="78" t="s">
        <v>144</v>
      </c>
      <c r="J15" s="78"/>
      <c r="K15" s="78">
        <v>5.0999999999999996</v>
      </c>
      <c r="L15" s="80">
        <v>15.7538689648781</v>
      </c>
      <c r="M15" s="78">
        <v>0.10961319899999999</v>
      </c>
      <c r="N15" s="78"/>
      <c r="O15" s="78"/>
      <c r="P15" s="81">
        <v>1.0023879803667499</v>
      </c>
      <c r="Q15" s="81">
        <v>1.00005164085112</v>
      </c>
      <c r="R15" s="81">
        <v>1.1143418585237901</v>
      </c>
      <c r="S15" s="78">
        <v>-3.8354783860473201</v>
      </c>
      <c r="T15" s="78">
        <v>-3.8718976865437802</v>
      </c>
      <c r="U15" s="78">
        <v>-9.2838251879176195</v>
      </c>
      <c r="V15" s="78">
        <v>-3.8355615446065499</v>
      </c>
      <c r="W15" s="78">
        <v>-9.1780811504416793</v>
      </c>
      <c r="X15" s="78">
        <v>2.3281460000000001E-3</v>
      </c>
      <c r="Y15" s="78">
        <v>2.2395340000000001E-3</v>
      </c>
      <c r="Z15" s="82">
        <v>9.9945900000000001E-6</v>
      </c>
      <c r="AA15" s="82">
        <v>9.9945900000000001E-6</v>
      </c>
      <c r="AB15" s="83">
        <f>((EXP(S15)*0.0047)/X15)*0.99279954</f>
        <v>4.3273509179485616E-2</v>
      </c>
      <c r="AC15" s="82">
        <f t="shared" si="6"/>
        <v>2.8194493346191734E-14</v>
      </c>
      <c r="AD15" s="82">
        <f t="shared" si="7"/>
        <v>2.8261821242752902E-14</v>
      </c>
      <c r="AE15" s="82">
        <f t="shared" si="8"/>
        <v>7.0978585781100325E-7</v>
      </c>
      <c r="AF15" s="84">
        <f>((EXP(V15)*0.0047)/X15)*0.00720046</f>
        <v>3.1382293114001162E-4</v>
      </c>
      <c r="AG15" s="82">
        <f t="shared" si="9"/>
        <v>1.3149575002999299E-15</v>
      </c>
      <c r="AH15" s="78"/>
      <c r="AI15" s="78"/>
      <c r="AJ15" s="78"/>
      <c r="AK15" s="78"/>
      <c r="AL15" s="78"/>
      <c r="AM15" s="78"/>
      <c r="AN15" s="78"/>
      <c r="AO15" s="78"/>
      <c r="AP15" s="78"/>
      <c r="AQ15" s="78"/>
      <c r="AR15" s="78"/>
      <c r="AS15" s="78"/>
      <c r="AT15" s="78"/>
      <c r="AU15" s="78"/>
      <c r="AV15" s="78"/>
      <c r="AW15" s="78"/>
      <c r="AX15" s="78"/>
      <c r="AY15" s="78"/>
      <c r="AZ15" s="78"/>
      <c r="BA15" s="78"/>
      <c r="BB15" s="78"/>
    </row>
    <row r="16" spans="1:61" s="77" customFormat="1" x14ac:dyDescent="0.2">
      <c r="A16" s="77" t="s">
        <v>141</v>
      </c>
      <c r="B16" s="78">
        <v>1300</v>
      </c>
      <c r="C16" s="78" t="s">
        <v>0</v>
      </c>
      <c r="D16" s="79" t="s">
        <v>4</v>
      </c>
      <c r="E16" s="79" t="s">
        <v>142</v>
      </c>
      <c r="F16" s="78">
        <v>0.05</v>
      </c>
      <c r="G16" s="78">
        <f t="shared" si="0"/>
        <v>0.95</v>
      </c>
      <c r="H16" s="79" t="s">
        <v>146</v>
      </c>
      <c r="I16" s="78" t="s">
        <v>144</v>
      </c>
      <c r="J16" s="78"/>
      <c r="K16" s="78">
        <v>5.0999999999999996</v>
      </c>
      <c r="L16" s="80">
        <v>15.7538689648781</v>
      </c>
      <c r="M16" s="78">
        <v>0.10961319899999999</v>
      </c>
      <c r="N16" s="78"/>
      <c r="O16" s="78"/>
      <c r="P16" s="81">
        <v>1.0010793681777199</v>
      </c>
      <c r="Q16" s="81">
        <v>1.0379387348889799</v>
      </c>
      <c r="R16" s="81">
        <v>1.2888374932900899</v>
      </c>
      <c r="S16" s="78">
        <v>-3.8370699921653602</v>
      </c>
      <c r="T16" s="78">
        <v>-3.8747956402557402</v>
      </c>
      <c r="U16" s="78">
        <v>-9.2495380204104993</v>
      </c>
      <c r="V16" s="78">
        <v>-3.8371889849701399</v>
      </c>
      <c r="W16" s="78">
        <v>-9.0342319159454494</v>
      </c>
      <c r="X16" s="78">
        <v>2.3281460000000001E-3</v>
      </c>
      <c r="Y16" s="78">
        <v>2.2395340000000001E-3</v>
      </c>
      <c r="Z16" s="82">
        <v>9.9945900000000001E-6</v>
      </c>
      <c r="AA16" s="82">
        <v>9.9945900000000001E-6</v>
      </c>
      <c r="AB16" s="83">
        <f>((EXP(S16)*0.0047)/X16)*0.99279954</f>
        <v>4.320468957890302E-2</v>
      </c>
      <c r="AC16" s="82">
        <f t="shared" si="6"/>
        <v>2.8149654510435069E-14</v>
      </c>
      <c r="AD16" s="82">
        <f t="shared" si="7"/>
        <v>2.8180038351727442E-14</v>
      </c>
      <c r="AE16" s="82">
        <f t="shared" si="8"/>
        <v>7.0773190881167412E-7</v>
      </c>
      <c r="AF16" s="84">
        <f>((EXP(V16)*0.0047)/X16)*0.00720046</f>
        <v>3.1331261839926333E-4</v>
      </c>
      <c r="AG16" s="82">
        <f t="shared" si="9"/>
        <v>1.3128192258165837E-15</v>
      </c>
      <c r="AH16" s="78"/>
      <c r="AI16" s="78"/>
      <c r="AJ16" s="78"/>
      <c r="AK16" s="78"/>
      <c r="AL16" s="78"/>
      <c r="AM16" s="78"/>
      <c r="AN16" s="78"/>
      <c r="AO16" s="78"/>
      <c r="AP16" s="78"/>
      <c r="AQ16" s="78"/>
      <c r="AR16" s="78"/>
      <c r="AS16" s="78"/>
      <c r="AT16" s="78"/>
      <c r="AU16" s="78"/>
      <c r="AV16" s="78"/>
      <c r="AW16" s="78"/>
      <c r="AX16" s="78"/>
      <c r="AY16" s="78"/>
      <c r="AZ16" s="78"/>
      <c r="BA16" s="78"/>
      <c r="BB16" s="78"/>
    </row>
    <row r="17" spans="1:55" s="1" customFormat="1" x14ac:dyDescent="0.2">
      <c r="A17" s="1" t="s">
        <v>141</v>
      </c>
      <c r="B17" s="86">
        <v>1300</v>
      </c>
      <c r="C17" s="86" t="s">
        <v>0</v>
      </c>
      <c r="D17" s="87" t="s">
        <v>3</v>
      </c>
      <c r="E17" s="87" t="s">
        <v>142</v>
      </c>
      <c r="F17" s="86">
        <v>0.05</v>
      </c>
      <c r="G17" s="86">
        <f t="shared" si="0"/>
        <v>0.95</v>
      </c>
      <c r="H17" s="87" t="s">
        <v>143</v>
      </c>
      <c r="I17" s="86" t="s">
        <v>144</v>
      </c>
      <c r="J17" s="86"/>
      <c r="K17" s="86">
        <v>5.0999999999999996</v>
      </c>
      <c r="L17" s="88">
        <v>15.7538689648781</v>
      </c>
      <c r="M17" s="86">
        <v>0.64813087700000005</v>
      </c>
      <c r="N17" s="86"/>
      <c r="O17" s="86"/>
      <c r="P17" s="89">
        <v>1.5604277407139699</v>
      </c>
      <c r="Q17" s="89">
        <v>0.953407875229351</v>
      </c>
      <c r="R17" s="89">
        <v>2.8187139818140201</v>
      </c>
      <c r="S17" s="86">
        <v>-4.08771030378227</v>
      </c>
      <c r="T17" s="86">
        <v>-4.8396777505401003</v>
      </c>
      <c r="U17" s="86">
        <v>-10.76427810143</v>
      </c>
      <c r="V17" s="86">
        <v>-4.0880034486941996</v>
      </c>
      <c r="W17" s="86">
        <v>-10.125538000574901</v>
      </c>
      <c r="X17" s="86">
        <v>1.0880555E-2</v>
      </c>
      <c r="Y17" s="86">
        <v>3.2872449999999998E-3</v>
      </c>
      <c r="Z17" s="90">
        <v>9.2157799999999994E-6</v>
      </c>
      <c r="AA17" s="90">
        <v>9.2157799999999994E-6</v>
      </c>
      <c r="AB17" s="91">
        <f>((EXP(S17)*0.04)/X17)*0.99279954</f>
        <v>6.123510705458015E-2</v>
      </c>
      <c r="AC17" s="90">
        <f t="shared" si="6"/>
        <v>3.9897222368602491E-14</v>
      </c>
      <c r="AD17" s="90">
        <f t="shared" si="7"/>
        <v>6.2256732561401244E-14</v>
      </c>
      <c r="AE17" s="90">
        <f t="shared" si="8"/>
        <v>1.5635562883950958E-6</v>
      </c>
      <c r="AF17" s="92">
        <f>((EXP(V17)*0.04)/X17)*0.00720046</f>
        <v>4.4398862650117004E-4</v>
      </c>
      <c r="AG17" s="90">
        <f t="shared" si="9"/>
        <v>1.8603681137791193E-15</v>
      </c>
      <c r="AH17" s="86"/>
      <c r="AI17" s="86"/>
      <c r="AJ17" s="86"/>
      <c r="AK17" s="86"/>
      <c r="AL17" s="86"/>
      <c r="AM17" s="86"/>
      <c r="AN17" s="86"/>
      <c r="AO17" s="86"/>
      <c r="AP17" s="86"/>
      <c r="AQ17" s="86"/>
      <c r="AR17" s="86"/>
      <c r="AS17" s="86"/>
      <c r="AT17" s="86"/>
      <c r="AU17" s="86"/>
      <c r="AV17" s="86"/>
      <c r="AW17" s="86"/>
      <c r="AX17" s="86"/>
      <c r="AY17" s="86"/>
      <c r="AZ17" s="86"/>
      <c r="BA17" s="86"/>
      <c r="BB17" s="86"/>
    </row>
    <row r="18" spans="1:55" s="1" customFormat="1" x14ac:dyDescent="0.2">
      <c r="A18" s="1" t="s">
        <v>141</v>
      </c>
      <c r="B18" s="86">
        <v>1300</v>
      </c>
      <c r="C18" s="86" t="s">
        <v>0</v>
      </c>
      <c r="D18" s="87" t="s">
        <v>3</v>
      </c>
      <c r="E18" s="87" t="s">
        <v>142</v>
      </c>
      <c r="F18" s="86">
        <v>0.05</v>
      </c>
      <c r="G18" s="86">
        <f t="shared" si="0"/>
        <v>0.95</v>
      </c>
      <c r="H18" s="87" t="s">
        <v>145</v>
      </c>
      <c r="I18" s="86" t="s">
        <v>144</v>
      </c>
      <c r="J18" s="86"/>
      <c r="K18" s="86">
        <v>5.0999999999999996</v>
      </c>
      <c r="L18" s="88">
        <v>15.7538689648781</v>
      </c>
      <c r="M18" s="86">
        <v>0.64813087700000005</v>
      </c>
      <c r="N18" s="86"/>
      <c r="O18" s="86"/>
      <c r="P18" s="89">
        <v>1.30124042089519</v>
      </c>
      <c r="Q18" s="89">
        <v>1.0050190178798299</v>
      </c>
      <c r="R18" s="89">
        <v>10.600247713910999</v>
      </c>
      <c r="S18" s="86">
        <v>-4.03771964409259</v>
      </c>
      <c r="T18" s="86">
        <v>-4.9713290878371401</v>
      </c>
      <c r="U18" s="86">
        <v>-10.843210498038401</v>
      </c>
      <c r="V18" s="86">
        <v>-4.0386681005299998</v>
      </c>
      <c r="W18" s="86">
        <v>-8.7516060284456394</v>
      </c>
      <c r="X18" s="86">
        <v>1.0880555E-2</v>
      </c>
      <c r="Y18" s="86">
        <v>3.2872449999999998E-3</v>
      </c>
      <c r="Z18" s="90">
        <v>9.2157799999999994E-6</v>
      </c>
      <c r="AA18" s="90">
        <v>9.2157799999999994E-6</v>
      </c>
      <c r="AB18" s="91">
        <f>((EXP(S18)*0.04)/X18)*0.99279954</f>
        <v>6.4374096853122426E-2</v>
      </c>
      <c r="AC18" s="90">
        <f t="shared" si="6"/>
        <v>4.1942404944891438E-14</v>
      </c>
      <c r="AD18" s="90">
        <f t="shared" si="7"/>
        <v>5.4577152663847033E-14</v>
      </c>
      <c r="AE18" s="90">
        <f t="shared" si="8"/>
        <v>1.370686297519635E-6</v>
      </c>
      <c r="AF18" s="92">
        <f>((EXP(V18)*0.04)/X18)*0.00720046</f>
        <v>4.6644228538800925E-4</v>
      </c>
      <c r="AG18" s="90">
        <f t="shared" si="9"/>
        <v>1.9544517648850753E-15</v>
      </c>
      <c r="AH18" s="86"/>
      <c r="AI18" s="86"/>
      <c r="AJ18" s="86"/>
      <c r="AK18" s="86"/>
      <c r="AL18" s="86"/>
      <c r="AM18" s="86"/>
      <c r="AN18" s="86"/>
      <c r="AO18" s="86"/>
      <c r="AP18" s="86"/>
      <c r="AQ18" s="86"/>
      <c r="AR18" s="86"/>
      <c r="AS18" s="86"/>
      <c r="AT18" s="86"/>
      <c r="AU18" s="86"/>
      <c r="AV18" s="86"/>
      <c r="AW18" s="86"/>
      <c r="AX18" s="86"/>
      <c r="AY18" s="86"/>
      <c r="AZ18" s="86"/>
      <c r="BA18" s="86"/>
      <c r="BB18" s="86"/>
    </row>
    <row r="19" spans="1:55" s="1" customFormat="1" x14ac:dyDescent="0.2">
      <c r="A19" s="1" t="s">
        <v>141</v>
      </c>
      <c r="B19" s="86">
        <v>1300</v>
      </c>
      <c r="C19" s="86" t="s">
        <v>0</v>
      </c>
      <c r="D19" s="87" t="s">
        <v>3</v>
      </c>
      <c r="E19" s="87" t="s">
        <v>142</v>
      </c>
      <c r="F19" s="86">
        <v>0.05</v>
      </c>
      <c r="G19" s="86">
        <f t="shared" si="0"/>
        <v>0.95</v>
      </c>
      <c r="H19" s="87" t="s">
        <v>146</v>
      </c>
      <c r="I19" s="86" t="s">
        <v>144</v>
      </c>
      <c r="J19" s="86"/>
      <c r="K19" s="86">
        <v>5.0999999999999996</v>
      </c>
      <c r="L19" s="88">
        <v>15.7538689648781</v>
      </c>
      <c r="M19" s="86">
        <v>0.64813087700000005</v>
      </c>
      <c r="N19" s="86"/>
      <c r="O19" s="86"/>
      <c r="P19" s="89">
        <v>1.36290402877395</v>
      </c>
      <c r="Q19" s="89">
        <v>1.0083776697156599</v>
      </c>
      <c r="R19" s="89">
        <v>10.867940425550399</v>
      </c>
      <c r="S19" s="86">
        <v>-4.03943498632266</v>
      </c>
      <c r="T19" s="86">
        <v>-4.9267446710458698</v>
      </c>
      <c r="U19" s="86">
        <v>-10.795289774028699</v>
      </c>
      <c r="V19" s="86">
        <v>-4.0424674733658001</v>
      </c>
      <c r="W19" s="86">
        <v>-8.7304655614529398</v>
      </c>
      <c r="X19" s="86">
        <v>1.0880555E-2</v>
      </c>
      <c r="Y19" s="86">
        <v>3.2872449999999998E-3</v>
      </c>
      <c r="Z19" s="90">
        <v>9.2157799999999994E-6</v>
      </c>
      <c r="AA19" s="90">
        <v>9.2157799999999994E-6</v>
      </c>
      <c r="AB19" s="91">
        <f>((EXP(S19)*0.04)/X19)*0.99279954</f>
        <v>6.426376789927718E-2</v>
      </c>
      <c r="AC19" s="90">
        <f t="shared" si="6"/>
        <v>4.1870521036836286E-14</v>
      </c>
      <c r="AD19" s="90">
        <f t="shared" si="7"/>
        <v>5.7065501807968605E-14</v>
      </c>
      <c r="AE19" s="90">
        <f t="shared" si="8"/>
        <v>1.4331803249435226E-6</v>
      </c>
      <c r="AF19" s="92">
        <f>((EXP(V19)*0.04)/X19)*0.00720046</f>
        <v>4.6467345958158164E-4</v>
      </c>
      <c r="AG19" s="90">
        <f t="shared" si="9"/>
        <v>1.947040162576612E-15</v>
      </c>
      <c r="AH19" s="86"/>
      <c r="AI19" s="86"/>
      <c r="AJ19" s="86"/>
      <c r="AK19" s="86"/>
      <c r="AL19" s="86"/>
      <c r="AM19" s="86"/>
      <c r="AN19" s="86"/>
      <c r="AO19" s="86"/>
      <c r="AP19" s="86"/>
      <c r="AQ19" s="86"/>
      <c r="AR19" s="86"/>
      <c r="AS19" s="86"/>
      <c r="AT19" s="86"/>
      <c r="AU19" s="86"/>
      <c r="AV19" s="86"/>
      <c r="AW19" s="86"/>
      <c r="AX19" s="86"/>
      <c r="AY19" s="86"/>
      <c r="AZ19" s="86"/>
      <c r="BA19" s="86"/>
      <c r="BB19" s="86"/>
    </row>
    <row r="20" spans="1:55" s="93" customFormat="1" x14ac:dyDescent="0.2">
      <c r="A20" s="93" t="s">
        <v>141</v>
      </c>
      <c r="B20" s="94">
        <v>1300</v>
      </c>
      <c r="C20" s="94" t="s">
        <v>0</v>
      </c>
      <c r="D20" s="95" t="s">
        <v>147</v>
      </c>
      <c r="E20" s="95" t="s">
        <v>142</v>
      </c>
      <c r="F20" s="94">
        <v>0.05</v>
      </c>
      <c r="G20" s="94">
        <f t="shared" si="0"/>
        <v>0.95</v>
      </c>
      <c r="H20" s="95" t="s">
        <v>143</v>
      </c>
      <c r="I20" s="94" t="s">
        <v>144</v>
      </c>
      <c r="J20" s="94"/>
      <c r="K20" s="94">
        <v>5.0999999999999996</v>
      </c>
      <c r="L20" s="96">
        <v>15.7538689648781</v>
      </c>
      <c r="M20" s="94"/>
      <c r="N20" s="96">
        <v>0.764961915125136</v>
      </c>
      <c r="O20" s="96">
        <v>0.23503808487486402</v>
      </c>
      <c r="P20" s="97">
        <f t="shared" ref="P20:Q22" si="10">((P17*$O20*AC17)+(P14*$N20*AC14))/(AC17*$O20+AC14*$N20)</f>
        <v>1.1710449141755228</v>
      </c>
      <c r="Q20" s="97">
        <f t="shared" si="10"/>
        <v>1.0653051566036507</v>
      </c>
      <c r="R20" s="97">
        <f>((R17*$O20*AG17)+(R14*$N20*AG14))/(AG17*$O20+AG14*$N20)</f>
        <v>1.8209373646662508</v>
      </c>
      <c r="S20" s="94"/>
      <c r="T20" s="94"/>
      <c r="U20" s="94"/>
      <c r="V20" s="94"/>
      <c r="W20" s="94"/>
      <c r="X20" s="94"/>
      <c r="Y20" s="94"/>
      <c r="Z20" s="98"/>
      <c r="AA20" s="98"/>
      <c r="AB20" s="94"/>
      <c r="AC20" s="94"/>
      <c r="AD20" s="94"/>
      <c r="AE20" s="94"/>
      <c r="AF20" s="94"/>
      <c r="AG20" s="94"/>
      <c r="AH20" s="94"/>
      <c r="AI20" s="94"/>
      <c r="AJ20" s="94"/>
      <c r="AK20" s="94"/>
      <c r="AL20" s="94"/>
      <c r="AM20" s="94"/>
      <c r="AN20" s="94"/>
      <c r="AO20" s="94"/>
      <c r="AP20" s="94"/>
      <c r="AQ20" s="94"/>
      <c r="AR20" s="94"/>
      <c r="AS20" s="94"/>
      <c r="AT20" s="94"/>
      <c r="AU20" s="94"/>
      <c r="AV20" s="94"/>
      <c r="AW20" s="94"/>
      <c r="AX20" s="94"/>
      <c r="AY20" s="94"/>
      <c r="AZ20" s="94"/>
      <c r="BA20" s="94"/>
      <c r="BB20" s="96">
        <v>3.8148176487827272</v>
      </c>
      <c r="BC20" s="99">
        <f>($BE$3 - BB20*(2.7-3.3) - 200*(3.3)) / (1.03-3.3) * 1000</f>
        <v>2577.5812382072636</v>
      </c>
    </row>
    <row r="21" spans="1:55" s="93" customFormat="1" x14ac:dyDescent="0.2">
      <c r="A21" s="93" t="s">
        <v>141</v>
      </c>
      <c r="B21" s="94">
        <v>1300</v>
      </c>
      <c r="C21" s="94" t="s">
        <v>0</v>
      </c>
      <c r="D21" s="95" t="s">
        <v>147</v>
      </c>
      <c r="E21" s="95" t="s">
        <v>142</v>
      </c>
      <c r="F21" s="94">
        <v>0.05</v>
      </c>
      <c r="G21" s="94">
        <f t="shared" si="0"/>
        <v>0.95</v>
      </c>
      <c r="H21" s="95" t="s">
        <v>145</v>
      </c>
      <c r="I21" s="94" t="s">
        <v>144</v>
      </c>
      <c r="J21" s="94"/>
      <c r="K21" s="94">
        <v>5.0999999999999996</v>
      </c>
      <c r="L21" s="96">
        <v>15.7538689648781</v>
      </c>
      <c r="M21" s="94"/>
      <c r="N21" s="96">
        <v>0.764961915125136</v>
      </c>
      <c r="O21" s="96">
        <v>0.23503808487486402</v>
      </c>
      <c r="P21" s="97">
        <f t="shared" si="10"/>
        <v>1.0961360562142708</v>
      </c>
      <c r="Q21" s="97">
        <f t="shared" si="10"/>
        <v>1.0019014450562687</v>
      </c>
      <c r="R21" s="97">
        <f>((R18*$O21*AG18)+(R15*$N21*AG15))/(AG18*$O21+AG15*$N21)</f>
        <v>4.088242270949574</v>
      </c>
      <c r="S21" s="94"/>
      <c r="T21" s="94"/>
      <c r="U21" s="94"/>
      <c r="V21" s="94"/>
      <c r="W21" s="94"/>
      <c r="X21" s="94"/>
      <c r="Y21" s="94"/>
      <c r="Z21" s="98"/>
      <c r="AA21" s="98"/>
      <c r="AB21" s="94"/>
      <c r="AC21" s="94"/>
      <c r="AD21" s="94"/>
      <c r="AE21" s="94"/>
      <c r="AF21" s="94"/>
      <c r="AG21" s="94"/>
      <c r="AH21" s="94"/>
      <c r="AI21" s="94"/>
      <c r="AJ21" s="94"/>
      <c r="AK21" s="94"/>
      <c r="AL21" s="94"/>
      <c r="AM21" s="94"/>
      <c r="AN21" s="94"/>
      <c r="AO21" s="94"/>
      <c r="AP21" s="94"/>
      <c r="AQ21" s="94"/>
      <c r="AR21" s="94"/>
      <c r="AS21" s="94"/>
      <c r="AT21" s="94"/>
      <c r="AU21" s="94"/>
      <c r="AV21" s="94"/>
      <c r="AW21" s="94"/>
      <c r="AX21" s="94"/>
      <c r="AY21" s="94"/>
      <c r="AZ21" s="94"/>
      <c r="BA21" s="94"/>
      <c r="BB21" s="96">
        <v>3.8148176487827272</v>
      </c>
      <c r="BC21" s="99">
        <f>($BE$3 - BB21*(2.7-3.3) - 200*(3.3)) / (1.03-3.3) * 1000</f>
        <v>2577.5812382072636</v>
      </c>
    </row>
    <row r="22" spans="1:55" s="93" customFormat="1" x14ac:dyDescent="0.2">
      <c r="A22" s="93" t="s">
        <v>141</v>
      </c>
      <c r="B22" s="94">
        <v>1300</v>
      </c>
      <c r="C22" s="94" t="s">
        <v>0</v>
      </c>
      <c r="D22" s="95" t="s">
        <v>147</v>
      </c>
      <c r="E22" s="95" t="s">
        <v>142</v>
      </c>
      <c r="F22" s="94">
        <v>0.05</v>
      </c>
      <c r="G22" s="94">
        <f t="shared" si="0"/>
        <v>0.95</v>
      </c>
      <c r="H22" s="95" t="s">
        <v>146</v>
      </c>
      <c r="I22" s="94" t="s">
        <v>144</v>
      </c>
      <c r="J22" s="94"/>
      <c r="K22" s="94">
        <v>5.0999999999999996</v>
      </c>
      <c r="L22" s="96">
        <v>15.7538689648781</v>
      </c>
      <c r="M22" s="94"/>
      <c r="N22" s="96">
        <v>0.764961915125136</v>
      </c>
      <c r="O22" s="96">
        <v>0.23503808487486402</v>
      </c>
      <c r="P22" s="97">
        <f t="shared" si="10"/>
        <v>1.1145717833097646</v>
      </c>
      <c r="Q22" s="97">
        <f t="shared" si="10"/>
        <v>1.0266004860381071</v>
      </c>
      <c r="R22" s="97">
        <f>((R19*$O22*AG19)+(R16*$N22*AG16))/(AG19*$O22+AG16*$N22)</f>
        <v>4.287479984095695</v>
      </c>
      <c r="S22" s="94"/>
      <c r="T22" s="94"/>
      <c r="U22" s="94"/>
      <c r="V22" s="94"/>
      <c r="W22" s="94"/>
      <c r="X22" s="94"/>
      <c r="Y22" s="94"/>
      <c r="Z22" s="98"/>
      <c r="AA22" s="98"/>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94"/>
      <c r="BA22" s="94"/>
      <c r="BB22" s="96">
        <v>3.8148176487827272</v>
      </c>
      <c r="BC22" s="99">
        <f>($BE$3 - BB22*(2.7-3.3) - 200*(3.3)) / (1.03-3.3) * 1000</f>
        <v>2577.5812382072636</v>
      </c>
    </row>
    <row r="23" spans="1:55" s="77" customFormat="1" x14ac:dyDescent="0.2">
      <c r="A23" s="77" t="s">
        <v>141</v>
      </c>
      <c r="B23" s="78">
        <v>1300</v>
      </c>
      <c r="C23" s="78" t="s">
        <v>0</v>
      </c>
      <c r="D23" s="79" t="s">
        <v>4</v>
      </c>
      <c r="E23" s="79" t="s">
        <v>142</v>
      </c>
      <c r="F23" s="78">
        <v>0.1</v>
      </c>
      <c r="G23" s="78">
        <f t="shared" si="0"/>
        <v>0.9</v>
      </c>
      <c r="H23" s="79" t="s">
        <v>143</v>
      </c>
      <c r="I23" s="78" t="s">
        <v>144</v>
      </c>
      <c r="J23" s="78"/>
      <c r="K23" s="78">
        <v>5.0999999999999996</v>
      </c>
      <c r="L23" s="80">
        <v>15.7538689648781</v>
      </c>
      <c r="M23" s="78">
        <v>9.7833165999999999E-2</v>
      </c>
      <c r="N23" s="78"/>
      <c r="O23" s="78"/>
      <c r="P23" s="81">
        <v>0.99667221547209295</v>
      </c>
      <c r="Q23" s="81">
        <v>1.10890636513972</v>
      </c>
      <c r="R23" s="81">
        <v>1.3720773573276199</v>
      </c>
      <c r="S23" s="78">
        <v>-3.75140619920567</v>
      </c>
      <c r="T23" s="78">
        <v>-3.79391041893855</v>
      </c>
      <c r="U23" s="78">
        <v>-9.0987371168629796</v>
      </c>
      <c r="V23" s="78">
        <v>-3.7516455666846502</v>
      </c>
      <c r="W23" s="78">
        <v>-8.8826915128271793</v>
      </c>
      <c r="X23" s="78">
        <v>2.3191510000000002E-3</v>
      </c>
      <c r="Y23" s="78">
        <v>2.2300639999999999E-3</v>
      </c>
      <c r="Z23" s="82">
        <v>9.9899999999999992E-6</v>
      </c>
      <c r="AA23" s="82">
        <v>9.9899999999999992E-6</v>
      </c>
      <c r="AB23" s="83">
        <f>((EXP(S23)*0.0047)/X23)*0.99279954</f>
        <v>4.7251476854806476E-2</v>
      </c>
      <c r="AC23" s="82">
        <f t="shared" ref="AC23:AC28" si="11">AB23/238.050785*0.0000000001551</f>
        <v>3.0786304948250791E-14</v>
      </c>
      <c r="AD23" s="82">
        <f t="shared" ref="AD23:AD28" si="12">P23*AC23</f>
        <v>3.0683854758972577E-14</v>
      </c>
      <c r="AE23" s="82">
        <f t="shared" ref="AE23:AE28" si="13">AD23*230/0.000009158</f>
        <v>7.7061439119498718E-7</v>
      </c>
      <c r="AF23" s="84">
        <f>((EXP(V23)*0.0047)/X23)*0.00720046</f>
        <v>3.4261794502427983E-4</v>
      </c>
      <c r="AG23" s="82">
        <f t="shared" ref="AG23:AG28" si="14">AF23/235.043992*0.00000000098486385</f>
        <v>1.4356122253731147E-15</v>
      </c>
      <c r="AH23" s="83">
        <v>2.119236331798708</v>
      </c>
      <c r="AI23" s="83">
        <v>2.0389225198352596</v>
      </c>
      <c r="AJ23" s="83">
        <v>5.9220016411592731</v>
      </c>
      <c r="AK23" s="83">
        <v>2.1372545346540832</v>
      </c>
      <c r="AL23" s="83">
        <v>0.32193546683792235</v>
      </c>
      <c r="AM23" s="83">
        <v>1.553370525966534</v>
      </c>
      <c r="AN23" s="83">
        <v>2.0663933992366998</v>
      </c>
      <c r="AO23" s="83">
        <v>69.06108133998687</v>
      </c>
      <c r="AP23" s="83">
        <v>11.142113406374719</v>
      </c>
      <c r="AQ23" s="83">
        <v>4.7596304133715718E-2</v>
      </c>
      <c r="AR23" s="83">
        <v>0.13830901495304157</v>
      </c>
      <c r="AS23" s="83">
        <f t="shared" ref="AS23:AS28" si="15">AH23/AI23</f>
        <v>1.0393903207121071</v>
      </c>
      <c r="AT23" s="83">
        <f t="shared" ref="AT23:AT28" si="16">AI23/AK23</f>
        <v>0.95399143470071579</v>
      </c>
      <c r="AU23" s="83">
        <f t="shared" ref="AU23:AU28" si="17">AI23/AJ23</f>
        <v>0.3442961760875376</v>
      </c>
      <c r="AV23" s="83">
        <f t="shared" ref="AV23:AV28" si="18">AH23/AN23</f>
        <v>1.0255725422765711</v>
      </c>
      <c r="AW23" s="83">
        <f t="shared" ref="AW23:AW28" si="19">AL23/AM23</f>
        <v>0.20724963005050487</v>
      </c>
      <c r="AX23" s="83">
        <f t="shared" ref="AX23:AX28" si="20">AN23/AO23</f>
        <v>2.9921243037940141E-2</v>
      </c>
      <c r="AY23" s="83">
        <f t="shared" ref="AY23:AY28" si="21">AN23/AR23</f>
        <v>14.940410066099293</v>
      </c>
      <c r="AZ23" s="83">
        <f t="shared" ref="AZ23:AZ28" si="22">AN23/AQ23</f>
        <v>43.414996959247766</v>
      </c>
      <c r="BA23" s="83">
        <f t="shared" ref="BA23:BA28" si="23">AP23/AR23</f>
        <v>80.559560128149784</v>
      </c>
      <c r="BB23" s="78"/>
    </row>
    <row r="24" spans="1:55" s="77" customFormat="1" x14ac:dyDescent="0.2">
      <c r="A24" s="77" t="s">
        <v>141</v>
      </c>
      <c r="B24" s="78">
        <v>1300</v>
      </c>
      <c r="C24" s="78" t="s">
        <v>0</v>
      </c>
      <c r="D24" s="79" t="s">
        <v>4</v>
      </c>
      <c r="E24" s="79" t="s">
        <v>142</v>
      </c>
      <c r="F24" s="78">
        <v>0.1</v>
      </c>
      <c r="G24" s="78">
        <f t="shared" si="0"/>
        <v>0.9</v>
      </c>
      <c r="H24" s="79" t="s">
        <v>145</v>
      </c>
      <c r="I24" s="78" t="s">
        <v>144</v>
      </c>
      <c r="J24" s="78"/>
      <c r="K24" s="78">
        <v>5.0999999999999996</v>
      </c>
      <c r="L24" s="80">
        <v>15.7538689648781</v>
      </c>
      <c r="M24" s="78">
        <v>9.7833165999999999E-2</v>
      </c>
      <c r="N24" s="78"/>
      <c r="O24" s="78"/>
      <c r="P24" s="81">
        <v>1.0023721212019701</v>
      </c>
      <c r="Q24" s="81">
        <v>1.0000512985216401</v>
      </c>
      <c r="R24" s="81">
        <v>1.13546707485943</v>
      </c>
      <c r="S24" s="78">
        <v>-3.7192108886158901</v>
      </c>
      <c r="T24" s="78">
        <v>-3.75601246226721</v>
      </c>
      <c r="U24" s="78">
        <v>-9.1641621359947401</v>
      </c>
      <c r="V24" s="78">
        <v>-3.7187369167506001</v>
      </c>
      <c r="W24" s="78">
        <v>-9.0390646875169196</v>
      </c>
      <c r="X24" s="78">
        <v>2.3191510000000002E-3</v>
      </c>
      <c r="Y24" s="78">
        <v>2.2300639999999999E-3</v>
      </c>
      <c r="Z24" s="82">
        <v>9.9899999999999992E-6</v>
      </c>
      <c r="AA24" s="82">
        <v>9.9899999999999992E-6</v>
      </c>
      <c r="AB24" s="83">
        <f>((EXP(S24)*0.0047)/X24)*0.99279954</f>
        <v>4.8797506743269353E-2</v>
      </c>
      <c r="AC24" s="82">
        <f t="shared" si="11"/>
        <v>3.1793607804658479E-14</v>
      </c>
      <c r="AD24" s="82">
        <f t="shared" si="12"/>
        <v>3.1869026095819027E-14</v>
      </c>
      <c r="AE24" s="82">
        <f t="shared" si="13"/>
        <v>8.0037955907822419E-7</v>
      </c>
      <c r="AF24" s="84">
        <f>((EXP(V24)*0.0047)/X24)*0.00720046</f>
        <v>3.5408061506863713E-4</v>
      </c>
      <c r="AG24" s="82">
        <f t="shared" si="14"/>
        <v>1.4836422526676027E-15</v>
      </c>
      <c r="AH24" s="83">
        <v>2.4001344347785278</v>
      </c>
      <c r="AI24" s="83">
        <v>2.1260271913489373</v>
      </c>
      <c r="AJ24" s="83">
        <v>6.5579712089109163</v>
      </c>
      <c r="AK24" s="83">
        <v>1.9552546521958996</v>
      </c>
      <c r="AL24" s="83">
        <v>0.29239811825642226</v>
      </c>
      <c r="AM24" s="83">
        <v>1.5730933303357557</v>
      </c>
      <c r="AN24" s="83">
        <v>2.149599077872979</v>
      </c>
      <c r="AO24" s="83">
        <v>75.225452480458046</v>
      </c>
      <c r="AP24" s="83">
        <v>13.008984563764898</v>
      </c>
      <c r="AQ24" s="83">
        <v>4.9220948449861163E-2</v>
      </c>
      <c r="AR24" s="83">
        <v>0.1434456839718391</v>
      </c>
      <c r="AS24" s="83">
        <f t="shared" si="15"/>
        <v>1.1289293215745153</v>
      </c>
      <c r="AT24" s="83">
        <f t="shared" si="16"/>
        <v>1.0873403057556965</v>
      </c>
      <c r="AU24" s="83">
        <f t="shared" si="17"/>
        <v>0.32418977205330046</v>
      </c>
      <c r="AV24" s="83">
        <f t="shared" si="18"/>
        <v>1.1165498066520632</v>
      </c>
      <c r="AW24" s="83">
        <f t="shared" si="19"/>
        <v>0.1858746157127332</v>
      </c>
      <c r="AX24" s="83">
        <f t="shared" si="20"/>
        <v>2.8575422373582911E-2</v>
      </c>
      <c r="AY24" s="83">
        <f t="shared" si="21"/>
        <v>14.985456643610016</v>
      </c>
      <c r="AZ24" s="83">
        <f t="shared" si="22"/>
        <v>43.672443249700166</v>
      </c>
      <c r="BA24" s="83">
        <f t="shared" si="23"/>
        <v>90.689271392221116</v>
      </c>
      <c r="BB24" s="78"/>
    </row>
    <row r="25" spans="1:55" s="77" customFormat="1" x14ac:dyDescent="0.2">
      <c r="A25" s="77" t="s">
        <v>141</v>
      </c>
      <c r="B25" s="78">
        <v>1300</v>
      </c>
      <c r="C25" s="78" t="s">
        <v>0</v>
      </c>
      <c r="D25" s="79" t="s">
        <v>4</v>
      </c>
      <c r="E25" s="79" t="s">
        <v>142</v>
      </c>
      <c r="F25" s="78">
        <v>0.1</v>
      </c>
      <c r="G25" s="78">
        <f t="shared" si="0"/>
        <v>0.9</v>
      </c>
      <c r="H25" s="79" t="s">
        <v>146</v>
      </c>
      <c r="I25" s="78" t="s">
        <v>144</v>
      </c>
      <c r="J25" s="78"/>
      <c r="K25" s="78">
        <v>5.0999999999999996</v>
      </c>
      <c r="L25" s="80">
        <v>15.7538689648781</v>
      </c>
      <c r="M25" s="78">
        <v>9.7833165999999999E-2</v>
      </c>
      <c r="N25" s="78"/>
      <c r="O25" s="78"/>
      <c r="P25" s="81">
        <v>1.00064947440012</v>
      </c>
      <c r="Q25" s="81">
        <v>1.0224778851958101</v>
      </c>
      <c r="R25" s="81">
        <v>1.3172262227921501</v>
      </c>
      <c r="S25" s="78">
        <v>-3.7222476022134701</v>
      </c>
      <c r="T25" s="78">
        <v>-3.76076922444574</v>
      </c>
      <c r="U25" s="78">
        <v>-9.1467412148486105</v>
      </c>
      <c r="V25" s="78">
        <v>-3.7222406903699801</v>
      </c>
      <c r="W25" s="78">
        <v>-8.89408436781601</v>
      </c>
      <c r="X25" s="78">
        <v>2.3191510000000002E-3</v>
      </c>
      <c r="Y25" s="78">
        <v>2.2300639999999999E-3</v>
      </c>
      <c r="Z25" s="82">
        <v>9.9899999999999992E-6</v>
      </c>
      <c r="AA25" s="82">
        <v>9.9899999999999992E-6</v>
      </c>
      <c r="AB25" s="83">
        <f>((EXP(S25)*0.0047)/X25)*0.99279954</f>
        <v>4.8649547459700342E-2</v>
      </c>
      <c r="AC25" s="82">
        <f t="shared" si="11"/>
        <v>3.1697206169681499E-14</v>
      </c>
      <c r="AD25" s="82">
        <f t="shared" si="12"/>
        <v>3.1717792693644033E-14</v>
      </c>
      <c r="AE25" s="82">
        <f t="shared" si="13"/>
        <v>7.9658138453135271E-7</v>
      </c>
      <c r="AF25" s="84">
        <f>((EXP(V25)*0.0047)/X25)*0.00720046</f>
        <v>3.5284216763712144E-4</v>
      </c>
      <c r="AG25" s="82">
        <f t="shared" si="14"/>
        <v>1.4784530023700451E-15</v>
      </c>
      <c r="AH25" s="83">
        <v>2.2710496180462498</v>
      </c>
      <c r="AI25" s="83">
        <v>2.0490159684249525</v>
      </c>
      <c r="AJ25" s="83">
        <v>6.1656001534788523</v>
      </c>
      <c r="AK25" s="83">
        <v>1.9727011598239552</v>
      </c>
      <c r="AL25" s="83">
        <v>0.29555960710386653</v>
      </c>
      <c r="AM25" s="83">
        <v>1.5293095564006309</v>
      </c>
      <c r="AN25" s="83">
        <v>2.1087065322054133</v>
      </c>
      <c r="AO25" s="83">
        <v>71.241874617880015</v>
      </c>
      <c r="AP25" s="83">
        <v>12.492101825110014</v>
      </c>
      <c r="AQ25" s="83">
        <v>4.9020084968170403E-2</v>
      </c>
      <c r="AR25" s="83">
        <v>0.14221317211091103</v>
      </c>
      <c r="AS25" s="83">
        <f t="shared" si="15"/>
        <v>1.1083611123792125</v>
      </c>
      <c r="AT25" s="83">
        <f t="shared" si="16"/>
        <v>1.038685438096365</v>
      </c>
      <c r="AU25" s="83">
        <f t="shared" si="17"/>
        <v>0.33233033563956044</v>
      </c>
      <c r="AV25" s="83">
        <f t="shared" si="18"/>
        <v>1.0769870455473234</v>
      </c>
      <c r="AW25" s="83">
        <f t="shared" si="19"/>
        <v>0.19326342784353806</v>
      </c>
      <c r="AX25" s="83">
        <f t="shared" si="20"/>
        <v>2.9599256666333961E-2</v>
      </c>
      <c r="AY25" s="83">
        <f t="shared" si="21"/>
        <v>14.827786349922976</v>
      </c>
      <c r="AZ25" s="83">
        <f t="shared" si="22"/>
        <v>43.017194555550716</v>
      </c>
      <c r="BA25" s="83">
        <f t="shared" si="23"/>
        <v>87.84068057611087</v>
      </c>
      <c r="BB25" s="78"/>
    </row>
    <row r="26" spans="1:55" s="1" customFormat="1" x14ac:dyDescent="0.2">
      <c r="A26" s="1" t="s">
        <v>141</v>
      </c>
      <c r="B26" s="86">
        <v>1300</v>
      </c>
      <c r="C26" s="86" t="s">
        <v>0</v>
      </c>
      <c r="D26" s="87" t="s">
        <v>3</v>
      </c>
      <c r="E26" s="87" t="s">
        <v>142</v>
      </c>
      <c r="F26" s="86">
        <v>0.1</v>
      </c>
      <c r="G26" s="86">
        <f t="shared" si="0"/>
        <v>0.9</v>
      </c>
      <c r="H26" s="87" t="s">
        <v>143</v>
      </c>
      <c r="I26" s="86" t="s">
        <v>144</v>
      </c>
      <c r="J26" s="86"/>
      <c r="K26" s="86">
        <v>5.0999999999999996</v>
      </c>
      <c r="L26" s="88">
        <v>15.7538689648781</v>
      </c>
      <c r="M26" s="86">
        <v>0.60767568699999996</v>
      </c>
      <c r="N26" s="86"/>
      <c r="O26" s="86"/>
      <c r="P26" s="89">
        <v>1.5603270216929901</v>
      </c>
      <c r="Q26" s="89">
        <v>0.91246966699399101</v>
      </c>
      <c r="R26" s="89">
        <v>2.8006510110812801</v>
      </c>
      <c r="S26" s="86">
        <v>-4.02306176158908</v>
      </c>
      <c r="T26" s="86">
        <v>-4.7750938234084099</v>
      </c>
      <c r="U26" s="86">
        <v>-10.743581281725801</v>
      </c>
      <c r="V26" s="86">
        <v>-4.0233703264590002</v>
      </c>
      <c r="W26" s="86">
        <v>-10.0673329453361</v>
      </c>
      <c r="X26" s="86">
        <v>1.0884478E-2</v>
      </c>
      <c r="Y26" s="86">
        <v>3.2884300000000002E-3</v>
      </c>
      <c r="Z26" s="90">
        <v>9.2191100000000002E-6</v>
      </c>
      <c r="AA26" s="90">
        <v>9.2191100000000002E-6</v>
      </c>
      <c r="AB26" s="91">
        <f>((EXP(S26)*0.04)/X26)*0.99279954</f>
        <v>6.5301089811422908E-2</v>
      </c>
      <c r="AC26" s="90">
        <f t="shared" si="11"/>
        <v>4.2546379461641744E-14</v>
      </c>
      <c r="AD26" s="90">
        <f t="shared" si="12"/>
        <v>6.6386265549203263E-14</v>
      </c>
      <c r="AE26" s="90">
        <f t="shared" si="13"/>
        <v>1.6672680799647032E-6</v>
      </c>
      <c r="AF26" s="92">
        <f>((EXP(V26)*0.04)/X26)*0.00720046</f>
        <v>4.7346196491619648E-4</v>
      </c>
      <c r="AG26" s="90">
        <f t="shared" si="14"/>
        <v>1.9838651038394986E-15</v>
      </c>
      <c r="AH26" s="91">
        <v>1.4294309696082099</v>
      </c>
      <c r="AI26" s="91">
        <v>0.54883902816640007</v>
      </c>
      <c r="AJ26" s="91">
        <v>1.8166472506590972</v>
      </c>
      <c r="AK26" s="91">
        <v>0.58468600348596866</v>
      </c>
      <c r="AL26" s="91">
        <v>9.2076363408728684E-2</v>
      </c>
      <c r="AM26" s="91">
        <v>0.3782450062486471</v>
      </c>
      <c r="AN26" s="91">
        <v>1.7856556507823826</v>
      </c>
      <c r="AO26" s="91">
        <v>14.306420503030223</v>
      </c>
      <c r="AP26" s="91">
        <v>25.335257042214845</v>
      </c>
      <c r="AQ26" s="91">
        <v>6.5778487253417367E-2</v>
      </c>
      <c r="AR26" s="91">
        <v>0.29103317227431674</v>
      </c>
      <c r="AS26" s="91">
        <f t="shared" si="15"/>
        <v>2.6044630506393709</v>
      </c>
      <c r="AT26" s="91">
        <f t="shared" si="16"/>
        <v>0.93869021131710939</v>
      </c>
      <c r="AU26" s="91">
        <f t="shared" si="17"/>
        <v>0.30211645544685461</v>
      </c>
      <c r="AV26" s="91">
        <f t="shared" si="18"/>
        <v>0.80050762809834397</v>
      </c>
      <c r="AW26" s="91">
        <f t="shared" si="19"/>
        <v>0.24343047994717054</v>
      </c>
      <c r="AX26" s="91">
        <f t="shared" si="20"/>
        <v>0.12481498432149156</v>
      </c>
      <c r="AY26" s="91">
        <f t="shared" si="21"/>
        <v>6.1355742949442611</v>
      </c>
      <c r="AZ26" s="91">
        <f t="shared" si="22"/>
        <v>27.146499187538144</v>
      </c>
      <c r="BA26" s="91">
        <f t="shared" si="23"/>
        <v>87.052815471958638</v>
      </c>
      <c r="BB26" s="86"/>
    </row>
    <row r="27" spans="1:55" s="1" customFormat="1" x14ac:dyDescent="0.2">
      <c r="A27" s="1" t="s">
        <v>141</v>
      </c>
      <c r="B27" s="86">
        <v>1300</v>
      </c>
      <c r="C27" s="86" t="s">
        <v>0</v>
      </c>
      <c r="D27" s="87" t="s">
        <v>3</v>
      </c>
      <c r="E27" s="87" t="s">
        <v>142</v>
      </c>
      <c r="F27" s="86">
        <v>0.1</v>
      </c>
      <c r="G27" s="86">
        <f t="shared" si="0"/>
        <v>0.9</v>
      </c>
      <c r="H27" s="87" t="s">
        <v>145</v>
      </c>
      <c r="I27" s="86" t="s">
        <v>144</v>
      </c>
      <c r="J27" s="86"/>
      <c r="K27" s="86">
        <v>5.0999999999999996</v>
      </c>
      <c r="L27" s="88">
        <v>15.7538689648781</v>
      </c>
      <c r="M27" s="86">
        <v>0.60767568699999996</v>
      </c>
      <c r="N27" s="86"/>
      <c r="O27" s="86"/>
      <c r="P27" s="89">
        <v>1.3021275253005</v>
      </c>
      <c r="Q27" s="89">
        <v>1.0050303647286301</v>
      </c>
      <c r="R27" s="89">
        <v>10.5458142452649</v>
      </c>
      <c r="S27" s="86">
        <v>-3.9685165086012999</v>
      </c>
      <c r="T27" s="86">
        <v>-4.9014445143139804</v>
      </c>
      <c r="U27" s="86">
        <v>-10.773313782188</v>
      </c>
      <c r="V27" s="86">
        <v>-3.97372838237751</v>
      </c>
      <c r="W27" s="86">
        <v>-8.6918138681774693</v>
      </c>
      <c r="X27" s="86">
        <v>1.0884478E-2</v>
      </c>
      <c r="Y27" s="86">
        <v>3.2884300000000002E-3</v>
      </c>
      <c r="Z27" s="90">
        <v>9.2191100000000002E-6</v>
      </c>
      <c r="AA27" s="90">
        <v>9.2191100000000002E-6</v>
      </c>
      <c r="AB27" s="91">
        <f>((EXP(S27)*0.04)/X27)*0.99279954</f>
        <v>6.8961886225060248E-2</v>
      </c>
      <c r="AC27" s="90">
        <f t="shared" si="11"/>
        <v>4.4931540778186662E-14</v>
      </c>
      <c r="AD27" s="90">
        <f t="shared" si="12"/>
        <v>5.8506596001438708E-14</v>
      </c>
      <c r="AE27" s="90">
        <f t="shared" si="13"/>
        <v>1.469372906784331E-6</v>
      </c>
      <c r="AF27" s="92">
        <f>((EXP(V27)*0.04)/X27)*0.00720046</f>
        <v>4.9755869321655973E-4</v>
      </c>
      <c r="AG27" s="90">
        <f t="shared" si="14"/>
        <v>2.084833422171582E-15</v>
      </c>
      <c r="AH27" s="91">
        <v>1.5177740099253696</v>
      </c>
      <c r="AI27" s="91">
        <v>0.57234746877089093</v>
      </c>
      <c r="AJ27" s="91">
        <v>1.8871310983787797</v>
      </c>
      <c r="AK27" s="91">
        <v>0.55212348556142521</v>
      </c>
      <c r="AL27" s="91">
        <v>8.5645585577882433E-2</v>
      </c>
      <c r="AM27" s="91">
        <v>0.39232866791076071</v>
      </c>
      <c r="AN27" s="91">
        <v>2.0262197865822973</v>
      </c>
      <c r="AO27" s="91">
        <v>14.601663935796468</v>
      </c>
      <c r="AP27" s="91">
        <v>29.194922473019805</v>
      </c>
      <c r="AQ27" s="91">
        <v>6.9277875789050883E-2</v>
      </c>
      <c r="AR27" s="91">
        <v>0.34617766256184435</v>
      </c>
      <c r="AS27" s="91">
        <f t="shared" si="15"/>
        <v>2.6518401718186513</v>
      </c>
      <c r="AT27" s="91">
        <f t="shared" si="16"/>
        <v>1.0366294565225767</v>
      </c>
      <c r="AU27" s="91">
        <f t="shared" si="17"/>
        <v>0.30328972335975513</v>
      </c>
      <c r="AV27" s="91">
        <f t="shared" si="18"/>
        <v>0.74906681889897897</v>
      </c>
      <c r="AW27" s="91">
        <f t="shared" si="19"/>
        <v>0.21830060503598842</v>
      </c>
      <c r="AX27" s="91">
        <f t="shared" si="20"/>
        <v>0.13876636220992264</v>
      </c>
      <c r="AY27" s="91">
        <f t="shared" si="21"/>
        <v>5.8531211158672463</v>
      </c>
      <c r="AZ27" s="91">
        <f t="shared" si="22"/>
        <v>29.247718171268382</v>
      </c>
      <c r="BA27" s="91">
        <f t="shared" si="23"/>
        <v>84.335084641124581</v>
      </c>
      <c r="BB27" s="86"/>
    </row>
    <row r="28" spans="1:55" s="1" customFormat="1" x14ac:dyDescent="0.2">
      <c r="A28" s="1" t="s">
        <v>141</v>
      </c>
      <c r="B28" s="86">
        <v>1300</v>
      </c>
      <c r="C28" s="86" t="s">
        <v>0</v>
      </c>
      <c r="D28" s="87" t="s">
        <v>3</v>
      </c>
      <c r="E28" s="87" t="s">
        <v>142</v>
      </c>
      <c r="F28" s="86">
        <v>0.1</v>
      </c>
      <c r="G28" s="86">
        <f t="shared" si="0"/>
        <v>0.9</v>
      </c>
      <c r="H28" s="87" t="s">
        <v>146</v>
      </c>
      <c r="I28" s="86" t="s">
        <v>144</v>
      </c>
      <c r="J28" s="86"/>
      <c r="K28" s="86">
        <v>5.0999999999999996</v>
      </c>
      <c r="L28" s="88">
        <v>15.7538689648781</v>
      </c>
      <c r="M28" s="86">
        <v>0.60767568699999996</v>
      </c>
      <c r="N28" s="86"/>
      <c r="O28" s="86"/>
      <c r="P28" s="89">
        <v>1.3669504420949301</v>
      </c>
      <c r="Q28" s="89">
        <v>1.0050195068655901</v>
      </c>
      <c r="R28" s="89">
        <v>10.823092667988201</v>
      </c>
      <c r="S28" s="86">
        <v>-3.9684652862816399</v>
      </c>
      <c r="T28" s="86">
        <v>-4.8528104726385397</v>
      </c>
      <c r="U28" s="86">
        <v>-10.7246905440883</v>
      </c>
      <c r="V28" s="86">
        <v>-3.9691956159829398</v>
      </c>
      <c r="W28" s="86">
        <v>-8.6613280675625095</v>
      </c>
      <c r="X28" s="86">
        <v>1.0884478E-2</v>
      </c>
      <c r="Y28" s="86">
        <v>3.2884300000000002E-3</v>
      </c>
      <c r="Z28" s="90">
        <v>9.2191100000000002E-6</v>
      </c>
      <c r="AA28" s="90">
        <v>9.2191100000000002E-6</v>
      </c>
      <c r="AB28" s="91">
        <f>((EXP(S28)*0.04)/X28)*0.99279954</f>
        <v>6.896541870331091E-2</v>
      </c>
      <c r="AC28" s="90">
        <f t="shared" si="11"/>
        <v>4.4933842334876244E-14</v>
      </c>
      <c r="AD28" s="90">
        <f t="shared" si="12"/>
        <v>6.1422335644682963E-14</v>
      </c>
      <c r="AE28" s="90">
        <f t="shared" si="13"/>
        <v>1.5426006986544097E-6</v>
      </c>
      <c r="AF28" s="92">
        <f>((EXP(V28)*0.04)/X28)*0.00720046</f>
        <v>4.9981912968549258E-4</v>
      </c>
      <c r="AG28" s="90">
        <f t="shared" si="14"/>
        <v>2.0943049349064131E-15</v>
      </c>
      <c r="AH28" s="91">
        <v>1.4991910611841965</v>
      </c>
      <c r="AI28" s="91">
        <v>0.56194552037775292</v>
      </c>
      <c r="AJ28" s="91">
        <v>1.8584533239392356</v>
      </c>
      <c r="AK28" s="91">
        <v>0.56214965156054919</v>
      </c>
      <c r="AL28" s="91">
        <v>8.7621822161062346E-2</v>
      </c>
      <c r="AM28" s="91">
        <v>0.38519477709050315</v>
      </c>
      <c r="AN28" s="91">
        <v>2.024111601391922</v>
      </c>
      <c r="AO28" s="91">
        <v>14.446097872052917</v>
      </c>
      <c r="AP28" s="91">
        <v>28.847272050456823</v>
      </c>
      <c r="AQ28" s="91">
        <v>6.9470351085407653E-2</v>
      </c>
      <c r="AR28" s="91">
        <v>0.3450241081632453</v>
      </c>
      <c r="AS28" s="91">
        <f t="shared" si="15"/>
        <v>2.6678583720649738</v>
      </c>
      <c r="AT28" s="91">
        <f t="shared" si="16"/>
        <v>0.99963687394943745</v>
      </c>
      <c r="AU28" s="91">
        <f t="shared" si="17"/>
        <v>0.30237268439254406</v>
      </c>
      <c r="AV28" s="91">
        <f t="shared" si="18"/>
        <v>0.74066620642520253</v>
      </c>
      <c r="AW28" s="91">
        <f t="shared" si="19"/>
        <v>0.22747406603718104</v>
      </c>
      <c r="AX28" s="91">
        <f t="shared" si="20"/>
        <v>0.14011476450728755</v>
      </c>
      <c r="AY28" s="91">
        <f t="shared" si="21"/>
        <v>5.8665801997645639</v>
      </c>
      <c r="AZ28" s="91">
        <f t="shared" si="22"/>
        <v>29.136337585273694</v>
      </c>
      <c r="BA28" s="91">
        <f t="shared" si="23"/>
        <v>83.609438783935573</v>
      </c>
      <c r="BB28" s="86"/>
    </row>
    <row r="29" spans="1:55" s="101" customFormat="1" x14ac:dyDescent="0.2">
      <c r="A29" s="93" t="s">
        <v>141</v>
      </c>
      <c r="B29" s="94">
        <v>1300</v>
      </c>
      <c r="C29" s="94" t="s">
        <v>0</v>
      </c>
      <c r="D29" s="95" t="s">
        <v>147</v>
      </c>
      <c r="E29" s="95" t="s">
        <v>142</v>
      </c>
      <c r="F29" s="94">
        <v>0.1</v>
      </c>
      <c r="G29" s="94">
        <f t="shared" si="0"/>
        <v>0.9</v>
      </c>
      <c r="H29" s="95" t="s">
        <v>143</v>
      </c>
      <c r="I29" s="94" t="s">
        <v>144</v>
      </c>
      <c r="J29" s="94"/>
      <c r="K29" s="94">
        <v>5.0999999999999996</v>
      </c>
      <c r="L29" s="96">
        <v>15.7538689648781</v>
      </c>
      <c r="M29" s="94"/>
      <c r="N29" s="96">
        <v>0.5941525932848275</v>
      </c>
      <c r="O29" s="96">
        <v>0.40584740671517255</v>
      </c>
      <c r="P29" s="97">
        <f t="shared" ref="P29:Q31" si="24">((P26*$O29*AC26)+(P23*$N29*AC23))/(AC26*$O29+AC23*$N29)</f>
        <v>1.2703804289815754</v>
      </c>
      <c r="Q29" s="97">
        <f t="shared" si="24"/>
        <v>0.99174644251817901</v>
      </c>
      <c r="R29" s="97">
        <f>((R26*$O29*AG26)+(R23*$N29*AG23))/(AG26*$O29+AG23*$N29)</f>
        <v>2.0657615414648025</v>
      </c>
      <c r="S29" s="94"/>
      <c r="T29" s="94"/>
      <c r="U29" s="94"/>
      <c r="V29" s="94"/>
      <c r="W29" s="94"/>
      <c r="X29" s="94"/>
      <c r="Y29" s="94"/>
      <c r="Z29" s="98"/>
      <c r="AA29" s="98"/>
      <c r="AB29" s="94"/>
      <c r="AC29" s="94"/>
      <c r="AD29" s="94"/>
      <c r="AE29" s="94"/>
      <c r="AF29" s="94"/>
      <c r="AG29" s="94"/>
      <c r="AH29" s="100"/>
      <c r="AI29" s="100"/>
      <c r="AJ29" s="100"/>
      <c r="AK29" s="100"/>
      <c r="AL29" s="100"/>
      <c r="AM29" s="100"/>
      <c r="AN29" s="100"/>
      <c r="AO29" s="100"/>
      <c r="AP29" s="100"/>
      <c r="AQ29" s="100"/>
      <c r="AR29" s="100"/>
      <c r="AS29" s="100">
        <f>((AS26*$O29*AI26)+(AS23*$N29*AI23))/(AI26*$O29+AI23*$N29)</f>
        <v>1.2824650640918764</v>
      </c>
      <c r="AT29" s="100">
        <f>((AT26*$O29*AK26)+(AT23*$N29*AK23))/(AK26*$O29+AK23*$N29)</f>
        <v>0.9515823307080582</v>
      </c>
      <c r="AU29" s="100">
        <f>((AU26*$O29*AJ26)+(AU23*$N29*AJ23))/(AJ26*$O29+AJ23*$N29)</f>
        <v>0.33698898712585296</v>
      </c>
      <c r="AV29" s="100">
        <f>((AV26*$O29*AN26)+(AV23*$N29*AN23))/(AN26*$O29+AN23*$N29)</f>
        <v>0.94203400416257821</v>
      </c>
      <c r="AW29" s="100">
        <f>((AW26*$O29*AM26)+(AW23*$N29*AM23))/(AM26*$O29+AM23*$N29)</f>
        <v>0.212409292990556</v>
      </c>
      <c r="AX29" s="100">
        <f>((AX26*$O29*AO26)+(AX23*$N29*AO23))/(AO26*$O29+AO23*$N29)</f>
        <v>4.1684384128680863E-2</v>
      </c>
      <c r="AY29" s="100">
        <f>((AY26*$O29*AR26)+(AY23*$N29*AR23))/(AR26*$O29+AR23*$N29)</f>
        <v>9.748065122939769</v>
      </c>
      <c r="AZ29" s="100">
        <f t="shared" ref="AZ29:BA31" si="25">((AZ26*$O29*AQ26)+(AZ23*$N29*AQ23))/(AQ26*$O29+AQ23*$N29)</f>
        <v>35.51503586278622</v>
      </c>
      <c r="BA29" s="100">
        <f t="shared" si="25"/>
        <v>84.388731100256024</v>
      </c>
      <c r="BB29" s="96">
        <v>4.8508868577740039</v>
      </c>
      <c r="BC29" s="99">
        <f>($BE$3 - BB29*(2.7-3.3) - 200*(3.3)) / (1.03-3.3) * 1000</f>
        <v>2303.7303459628552</v>
      </c>
    </row>
    <row r="30" spans="1:55" s="101" customFormat="1" x14ac:dyDescent="0.2">
      <c r="A30" s="93" t="s">
        <v>141</v>
      </c>
      <c r="B30" s="94">
        <v>1300</v>
      </c>
      <c r="C30" s="94" t="s">
        <v>0</v>
      </c>
      <c r="D30" s="95" t="s">
        <v>147</v>
      </c>
      <c r="E30" s="95" t="s">
        <v>142</v>
      </c>
      <c r="F30" s="94">
        <v>0.1</v>
      </c>
      <c r="G30" s="94">
        <f t="shared" si="0"/>
        <v>0.9</v>
      </c>
      <c r="H30" s="95" t="s">
        <v>145</v>
      </c>
      <c r="I30" s="94" t="s">
        <v>144</v>
      </c>
      <c r="J30" s="94"/>
      <c r="K30" s="94">
        <v>5.0999999999999996</v>
      </c>
      <c r="L30" s="96">
        <v>15.7538689648781</v>
      </c>
      <c r="M30" s="94"/>
      <c r="N30" s="96">
        <v>0.5941525932848275</v>
      </c>
      <c r="O30" s="96">
        <v>0.40584740671517255</v>
      </c>
      <c r="P30" s="97">
        <f t="shared" si="24"/>
        <v>1.1496059419489977</v>
      </c>
      <c r="Q30" s="97">
        <f t="shared" si="24"/>
        <v>1.0028213827941101</v>
      </c>
      <c r="R30" s="97">
        <f>((R27*$O30*AG27)+(R24*$N30*AG24))/(AG27*$O30+AG24*$N30)</f>
        <v>5.7442686087483654</v>
      </c>
      <c r="S30" s="94"/>
      <c r="T30" s="94"/>
      <c r="U30" s="94"/>
      <c r="V30" s="94"/>
      <c r="W30" s="94"/>
      <c r="X30" s="94"/>
      <c r="Y30" s="94"/>
      <c r="Z30" s="98"/>
      <c r="AA30" s="98"/>
      <c r="AB30" s="94"/>
      <c r="AC30" s="94"/>
      <c r="AD30" s="94"/>
      <c r="AE30" s="94"/>
      <c r="AF30" s="94"/>
      <c r="AG30" s="94"/>
      <c r="AH30" s="100"/>
      <c r="AI30" s="100"/>
      <c r="AJ30" s="100"/>
      <c r="AK30" s="100"/>
      <c r="AL30" s="100"/>
      <c r="AM30" s="100"/>
      <c r="AN30" s="100"/>
      <c r="AO30" s="100"/>
      <c r="AP30" s="100"/>
      <c r="AQ30" s="100"/>
      <c r="AR30" s="100"/>
      <c r="AS30" s="100">
        <f>((AS27*$O30*AI27)+(AS24*$N30*AI24))/(AI27*$O30+AI24*$N30)</f>
        <v>1.365477293420273</v>
      </c>
      <c r="AT30" s="100">
        <f>((AT27*$O30*AK27)+(AT24*$N30*AK24))/(AK27*$O30+AK24*$N30)</f>
        <v>1.0791405653349071</v>
      </c>
      <c r="AU30" s="100">
        <f>((AU27*$O30*AJ27)+(AU24*$N30*AJ24))/(AJ27*$O30+AJ24*$N30)</f>
        <v>0.32075648749774505</v>
      </c>
      <c r="AV30" s="100">
        <f>((AV27*$O30*AN27)+(AV24*$N30*AN24))/(AN27*$O30+AN24*$N30)</f>
        <v>0.97261516633097933</v>
      </c>
      <c r="AW30" s="100">
        <f>((AW27*$O30*AM27)+(AW24*$N30*AM24))/(AM27*$O30+AM24*$N30)</f>
        <v>0.19059454138734597</v>
      </c>
      <c r="AX30" s="100">
        <f>((AX27*$O30*AO27)+(AX24*$N30*AO24))/(AO27*$O30+AO24*$N30)</f>
        <v>4.1475029164364866E-2</v>
      </c>
      <c r="AY30" s="100">
        <f>((AY27*$O30*AR27)+(AY24*$N30*AR24))/(AR27*$O30+AR24*$N30)</f>
        <v>9.3012995842679658</v>
      </c>
      <c r="AZ30" s="100">
        <f t="shared" si="25"/>
        <v>36.601975173444906</v>
      </c>
      <c r="BA30" s="100">
        <f t="shared" si="25"/>
        <v>86.734292365453967</v>
      </c>
      <c r="BB30" s="96">
        <v>4.8508868577740039</v>
      </c>
      <c r="BC30" s="99">
        <f>($BE$3 - BB30*(2.7-3.3) - 200*(3.3)) / (1.03-3.3) * 1000</f>
        <v>2303.7303459628552</v>
      </c>
    </row>
    <row r="31" spans="1:55" s="101" customFormat="1" x14ac:dyDescent="0.2">
      <c r="A31" s="93" t="s">
        <v>141</v>
      </c>
      <c r="B31" s="94">
        <v>1300</v>
      </c>
      <c r="C31" s="94" t="s">
        <v>0</v>
      </c>
      <c r="D31" s="95" t="s">
        <v>147</v>
      </c>
      <c r="E31" s="95" t="s">
        <v>142</v>
      </c>
      <c r="F31" s="94">
        <v>0.1</v>
      </c>
      <c r="G31" s="94">
        <f t="shared" si="0"/>
        <v>0.9</v>
      </c>
      <c r="H31" s="95" t="s">
        <v>146</v>
      </c>
      <c r="I31" s="94" t="s">
        <v>144</v>
      </c>
      <c r="J31" s="94"/>
      <c r="K31" s="94">
        <v>5.0999999999999996</v>
      </c>
      <c r="L31" s="96">
        <v>15.7538689648781</v>
      </c>
      <c r="M31" s="94"/>
      <c r="N31" s="96">
        <v>0.5941525932848275</v>
      </c>
      <c r="O31" s="96">
        <v>0.40584740671517255</v>
      </c>
      <c r="P31" s="97">
        <f t="shared" si="24"/>
        <v>1.1808518344556829</v>
      </c>
      <c r="Q31" s="97">
        <f t="shared" si="24"/>
        <v>1.0125356582963798</v>
      </c>
      <c r="R31" s="97">
        <f>((R28*$O31*AG28)+(R25*$N31*AG25))/(AG28*$O31+AG25*$N31)</f>
        <v>5.9919011996057048</v>
      </c>
      <c r="S31" s="94"/>
      <c r="T31" s="94"/>
      <c r="U31" s="94"/>
      <c r="V31" s="94"/>
      <c r="W31" s="94"/>
      <c r="X31" s="94"/>
      <c r="Y31" s="94"/>
      <c r="Z31" s="98"/>
      <c r="AA31" s="98"/>
      <c r="AB31" s="94"/>
      <c r="AC31" s="94"/>
      <c r="AD31" s="94"/>
      <c r="AE31" s="94"/>
      <c r="AF31" s="94"/>
      <c r="AG31" s="94"/>
      <c r="AH31" s="100"/>
      <c r="AI31" s="100"/>
      <c r="AJ31" s="100"/>
      <c r="AK31" s="100"/>
      <c r="AL31" s="100"/>
      <c r="AM31" s="100"/>
      <c r="AN31" s="100"/>
      <c r="AO31" s="100"/>
      <c r="AP31" s="100"/>
      <c r="AQ31" s="100"/>
      <c r="AR31" s="100"/>
      <c r="AS31" s="100">
        <f>((AS28*$O31*AI28)+(AS25*$N31*AI25))/(AI28*$O31+AI25*$N31)</f>
        <v>1.3544125048364133</v>
      </c>
      <c r="AT31" s="100">
        <f>((AT28*$O31*AK28)+(AT25*$N31*AK25))/(AK28*$O31+AK25*$N31)</f>
        <v>1.0323230575693321</v>
      </c>
      <c r="AU31" s="100">
        <f>((AU28*$O31*AJ28)+(AU25*$N31*AJ25))/(AJ28*$O31+AJ25*$N31)</f>
        <v>0.32721540025628032</v>
      </c>
      <c r="AV31" s="100">
        <f>((AV28*$O31*AN28)+(AV25*$N31*AN25))/(AN28*$O31+AN25*$N31)</f>
        <v>0.94379939191208484</v>
      </c>
      <c r="AW31" s="100">
        <f>((AW28*$O31*AM28)+(AW25*$N31*AM25))/(AM28*$O31+AM25*$N31)</f>
        <v>0.19828529850657997</v>
      </c>
      <c r="AX31" s="100">
        <f>((AX28*$O31*AO28)+(AX25*$N31*AO25))/(AO28*$O31+AO25*$N31)</f>
        <v>4.3044433076461538E-2</v>
      </c>
      <c r="AY31" s="100">
        <f>((AY28*$O31*AR28)+(AY25*$N31*AR25))/(AR28*$O31+AR25*$N31)</f>
        <v>9.2390071699959293</v>
      </c>
      <c r="AZ31" s="100">
        <f t="shared" si="25"/>
        <v>36.189499899701424</v>
      </c>
      <c r="BA31" s="100">
        <f t="shared" si="25"/>
        <v>85.201808571929988</v>
      </c>
      <c r="BB31" s="96">
        <v>4.8508868577740039</v>
      </c>
      <c r="BC31" s="99">
        <f>($BE$3 - BB31*(2.7-3.3) - 200*(3.3)) / (1.03-3.3) * 1000</f>
        <v>2303.7303459628552</v>
      </c>
    </row>
    <row r="32" spans="1:55" s="77" customFormat="1" x14ac:dyDescent="0.2">
      <c r="A32" s="77" t="s">
        <v>141</v>
      </c>
      <c r="B32" s="78">
        <v>1300</v>
      </c>
      <c r="C32" s="78" t="s">
        <v>0</v>
      </c>
      <c r="D32" s="79" t="s">
        <v>4</v>
      </c>
      <c r="E32" s="79" t="s">
        <v>142</v>
      </c>
      <c r="F32" s="78">
        <v>0.2</v>
      </c>
      <c r="G32" s="78">
        <f t="shared" si="0"/>
        <v>0.8</v>
      </c>
      <c r="H32" s="79" t="s">
        <v>143</v>
      </c>
      <c r="I32" s="78" t="s">
        <v>144</v>
      </c>
      <c r="J32" s="78"/>
      <c r="K32" s="78">
        <v>5.0999999999999996</v>
      </c>
      <c r="L32" s="80">
        <v>15.7538689648781</v>
      </c>
      <c r="M32" s="78">
        <v>7.7754805999999996E-2</v>
      </c>
      <c r="N32" s="78"/>
      <c r="O32" s="78"/>
      <c r="P32" s="81">
        <v>0.99479863619090503</v>
      </c>
      <c r="Q32" s="81">
        <v>1.0764602869669</v>
      </c>
      <c r="R32" s="81">
        <v>1.3593192834733301</v>
      </c>
      <c r="S32" s="78">
        <v>-3.5132944492273301</v>
      </c>
      <c r="T32" s="78">
        <v>-3.5572068673792598</v>
      </c>
      <c r="U32" s="78">
        <v>-8.9039665926074392</v>
      </c>
      <c r="V32" s="78">
        <v>-3.51354716925385</v>
      </c>
      <c r="W32" s="78">
        <v>-8.6656984733184892</v>
      </c>
      <c r="X32" s="78">
        <v>2.3461799999999998E-3</v>
      </c>
      <c r="Y32" s="78">
        <v>2.2571230000000002E-3</v>
      </c>
      <c r="Z32" s="82">
        <v>9.9882399999999998E-6</v>
      </c>
      <c r="AA32" s="82">
        <v>9.9882399999999998E-6</v>
      </c>
      <c r="AB32" s="83">
        <f>((EXP(S32)*0.0047)/X32)*0.99279954</f>
        <v>5.926437439489822E-2</v>
      </c>
      <c r="AC32" s="82">
        <f t="shared" ref="AC32:AC37" si="26">AB32/238.050785*0.0000000001551</f>
        <v>3.8613207970092247E-14</v>
      </c>
      <c r="AD32" s="82">
        <f t="shared" ref="AD32:AD37" si="27">P32*AC32</f>
        <v>3.841236662760355E-14</v>
      </c>
      <c r="AE32" s="82">
        <f t="shared" ref="AE32:AE37" si="28">AD32*230/0.000009158</f>
        <v>9.6471329158646178E-7</v>
      </c>
      <c r="AF32" s="84">
        <f>((EXP(V32)*0.0047)/X32)*0.00720046</f>
        <v>4.297170881778863E-4</v>
      </c>
      <c r="AG32" s="82">
        <f t="shared" ref="AG32:AG37" si="29">AF32/235.043992*0.00000000098486385</f>
        <v>1.8005685755782373E-15</v>
      </c>
      <c r="AH32" s="83"/>
      <c r="AI32" s="83"/>
      <c r="AJ32" s="83"/>
      <c r="AK32" s="83"/>
      <c r="AL32" s="83"/>
      <c r="AM32" s="83"/>
      <c r="AN32" s="83"/>
      <c r="AO32" s="83"/>
      <c r="AP32" s="83"/>
      <c r="AQ32" s="83"/>
      <c r="AR32" s="83"/>
      <c r="AS32" s="83"/>
      <c r="AT32" s="83"/>
      <c r="AU32" s="83"/>
      <c r="AV32" s="83"/>
      <c r="AW32" s="83"/>
      <c r="AX32" s="83"/>
      <c r="AY32" s="83"/>
      <c r="AZ32" s="83"/>
      <c r="BA32" s="83"/>
      <c r="BB32" s="78"/>
    </row>
    <row r="33" spans="1:55" s="77" customFormat="1" x14ac:dyDescent="0.2">
      <c r="A33" s="77" t="s">
        <v>141</v>
      </c>
      <c r="B33" s="78">
        <v>1300</v>
      </c>
      <c r="C33" s="78" t="s">
        <v>0</v>
      </c>
      <c r="D33" s="79" t="s">
        <v>4</v>
      </c>
      <c r="E33" s="79" t="s">
        <v>142</v>
      </c>
      <c r="F33" s="78">
        <v>0.2</v>
      </c>
      <c r="G33" s="78">
        <f t="shared" si="0"/>
        <v>0.8</v>
      </c>
      <c r="H33" s="79" t="s">
        <v>145</v>
      </c>
      <c r="I33" s="78" t="s">
        <v>144</v>
      </c>
      <c r="J33" s="78"/>
      <c r="K33" s="78">
        <v>5.0999999999999996</v>
      </c>
      <c r="L33" s="80">
        <v>15.7538689648781</v>
      </c>
      <c r="M33" s="78">
        <v>7.7754805999999996E-2</v>
      </c>
      <c r="N33" s="78"/>
      <c r="O33" s="78"/>
      <c r="P33" s="81">
        <v>1.0021135358962401</v>
      </c>
      <c r="Q33" s="81">
        <v>1.00004571751685</v>
      </c>
      <c r="R33" s="81">
        <v>1.03104750504008</v>
      </c>
      <c r="S33" s="78">
        <v>-3.4996095509880201</v>
      </c>
      <c r="T33" s="78">
        <v>-3.53619572562679</v>
      </c>
      <c r="U33" s="78">
        <v>-8.9565878806442107</v>
      </c>
      <c r="V33" s="78">
        <v>-3.4993971569836</v>
      </c>
      <c r="W33" s="78">
        <v>-8.9279572279961403</v>
      </c>
      <c r="X33" s="78">
        <v>2.3461799999999998E-3</v>
      </c>
      <c r="Y33" s="78">
        <v>2.2571230000000002E-3</v>
      </c>
      <c r="Z33" s="82">
        <v>9.9882399999999998E-6</v>
      </c>
      <c r="AA33" s="82">
        <v>9.9882399999999998E-6</v>
      </c>
      <c r="AB33" s="83">
        <f>((EXP(S33)*0.0047)/X33)*0.99279954</f>
        <v>6.0080976139447698E-2</v>
      </c>
      <c r="AC33" s="82">
        <f t="shared" si="26"/>
        <v>3.9145258013865989E-14</v>
      </c>
      <c r="AD33" s="82">
        <f t="shared" si="27"/>
        <v>3.9227992921845874E-14</v>
      </c>
      <c r="AE33" s="82">
        <f t="shared" si="28"/>
        <v>9.8519746364103E-7</v>
      </c>
      <c r="AF33" s="84">
        <f>((EXP(V33)*0.0047)/X33)*0.00720046</f>
        <v>4.3584081346686033E-4</v>
      </c>
      <c r="AG33" s="82">
        <f t="shared" si="29"/>
        <v>1.8262277537309012E-15</v>
      </c>
      <c r="AH33" s="83"/>
      <c r="AI33" s="83"/>
      <c r="AJ33" s="83"/>
      <c r="AK33" s="83"/>
      <c r="AL33" s="83"/>
      <c r="AM33" s="83"/>
      <c r="AN33" s="83"/>
      <c r="AO33" s="83"/>
      <c r="AP33" s="83"/>
      <c r="AQ33" s="83"/>
      <c r="AR33" s="83"/>
      <c r="AS33" s="83"/>
      <c r="AT33" s="83"/>
      <c r="AU33" s="83"/>
      <c r="AV33" s="83"/>
      <c r="AW33" s="83"/>
      <c r="AX33" s="83"/>
      <c r="AY33" s="83"/>
      <c r="AZ33" s="83"/>
      <c r="BA33" s="83"/>
      <c r="BB33" s="78"/>
    </row>
    <row r="34" spans="1:55" s="77" customFormat="1" x14ac:dyDescent="0.2">
      <c r="A34" s="77" t="s">
        <v>141</v>
      </c>
      <c r="B34" s="78">
        <v>1300</v>
      </c>
      <c r="C34" s="78" t="s">
        <v>0</v>
      </c>
      <c r="D34" s="79" t="s">
        <v>4</v>
      </c>
      <c r="E34" s="79" t="s">
        <v>142</v>
      </c>
      <c r="F34" s="78">
        <v>0.2</v>
      </c>
      <c r="G34" s="78">
        <f t="shared" si="0"/>
        <v>0.8</v>
      </c>
      <c r="H34" s="79" t="s">
        <v>146</v>
      </c>
      <c r="I34" s="78" t="s">
        <v>144</v>
      </c>
      <c r="J34" s="78"/>
      <c r="K34" s="78">
        <v>5.0999999999999996</v>
      </c>
      <c r="L34" s="80">
        <v>15.7538689648781</v>
      </c>
      <c r="M34" s="78">
        <v>7.7754805999999996E-2</v>
      </c>
      <c r="N34" s="78"/>
      <c r="O34" s="78"/>
      <c r="P34" s="81">
        <v>0.99945652218343095</v>
      </c>
      <c r="Q34" s="81">
        <v>1.0143171917314899</v>
      </c>
      <c r="R34" s="81">
        <v>1.22423973762873</v>
      </c>
      <c r="S34" s="78">
        <v>-3.5054361968605701</v>
      </c>
      <c r="T34" s="78">
        <v>-3.5446773025748599</v>
      </c>
      <c r="U34" s="78">
        <v>-8.9508995054522291</v>
      </c>
      <c r="V34" s="78">
        <v>-3.5040498995516298</v>
      </c>
      <c r="W34" s="78">
        <v>-8.7608652222139707</v>
      </c>
      <c r="X34" s="78">
        <v>2.3461799999999998E-3</v>
      </c>
      <c r="Y34" s="78">
        <v>2.2571230000000002E-3</v>
      </c>
      <c r="Z34" s="82">
        <v>9.9882399999999998E-6</v>
      </c>
      <c r="AA34" s="82">
        <v>9.9882399999999998E-6</v>
      </c>
      <c r="AB34" s="83">
        <f>((EXP(S34)*0.0047)/X34)*0.99279954</f>
        <v>5.9731923458509258E-2</v>
      </c>
      <c r="AC34" s="82">
        <f t="shared" si="26"/>
        <v>3.8917835656012593E-14</v>
      </c>
      <c r="AD34" s="82">
        <f t="shared" si="27"/>
        <v>3.8896684675664674E-14</v>
      </c>
      <c r="AE34" s="82">
        <f t="shared" si="28"/>
        <v>9.7687677171902979E-7</v>
      </c>
      <c r="AF34" s="84">
        <f>((EXP(V34)*0.0047)/X34)*0.00720046</f>
        <v>4.338176685970412E-4</v>
      </c>
      <c r="AG34" s="82">
        <f t="shared" si="29"/>
        <v>1.8177505226021949E-15</v>
      </c>
      <c r="AH34" s="83"/>
      <c r="AI34" s="83"/>
      <c r="AJ34" s="83"/>
      <c r="AK34" s="83"/>
      <c r="AL34" s="83"/>
      <c r="AM34" s="83"/>
      <c r="AN34" s="83"/>
      <c r="AO34" s="83"/>
      <c r="AP34" s="83"/>
      <c r="AQ34" s="83"/>
      <c r="AR34" s="83"/>
      <c r="AS34" s="83"/>
      <c r="AT34" s="83"/>
      <c r="AU34" s="83"/>
      <c r="AV34" s="83"/>
      <c r="AW34" s="83"/>
      <c r="AX34" s="83"/>
      <c r="AY34" s="83"/>
      <c r="AZ34" s="83"/>
      <c r="BA34" s="83"/>
      <c r="BB34" s="78"/>
    </row>
    <row r="35" spans="1:55" s="1" customFormat="1" x14ac:dyDescent="0.2">
      <c r="A35" s="1" t="s">
        <v>141</v>
      </c>
      <c r="B35" s="86">
        <v>1300</v>
      </c>
      <c r="C35" s="86" t="s">
        <v>0</v>
      </c>
      <c r="D35" s="87" t="s">
        <v>3</v>
      </c>
      <c r="E35" s="87" t="s">
        <v>142</v>
      </c>
      <c r="F35" s="86">
        <v>0.2</v>
      </c>
      <c r="G35" s="86">
        <f t="shared" si="0"/>
        <v>0.8</v>
      </c>
      <c r="H35" s="87" t="s">
        <v>143</v>
      </c>
      <c r="I35" s="86" t="s">
        <v>144</v>
      </c>
      <c r="J35" s="86"/>
      <c r="K35" s="86">
        <v>5.0999999999999996</v>
      </c>
      <c r="L35" s="88">
        <v>15.7538689648781</v>
      </c>
      <c r="M35" s="86">
        <v>0.54228798</v>
      </c>
      <c r="N35" s="86"/>
      <c r="O35" s="86"/>
      <c r="P35" s="89">
        <v>1.5594836153109299</v>
      </c>
      <c r="Q35" s="89">
        <v>0.84632798722785196</v>
      </c>
      <c r="R35" s="89">
        <v>2.7625248981871802</v>
      </c>
      <c r="S35" s="86">
        <v>-3.9089387690517499</v>
      </c>
      <c r="T35" s="86">
        <v>-4.6615112357224699</v>
      </c>
      <c r="U35" s="86">
        <v>-10.7052469655631</v>
      </c>
      <c r="V35" s="86">
        <v>-3.9092773142523098</v>
      </c>
      <c r="W35" s="86">
        <v>-9.9669468789290292</v>
      </c>
      <c r="X35" s="86">
        <v>1.0891032E-2</v>
      </c>
      <c r="Y35" s="86">
        <v>3.290411E-3</v>
      </c>
      <c r="Z35" s="90">
        <v>9.2246600000000005E-6</v>
      </c>
      <c r="AA35" s="90">
        <v>9.2246600000000005E-6</v>
      </c>
      <c r="AB35" s="91">
        <f>((EXP(S35)*0.04)/X35)*0.99279954</f>
        <v>7.3151289635278297E-2</v>
      </c>
      <c r="AC35" s="90">
        <f t="shared" si="26"/>
        <v>4.7661111566725832E-14</v>
      </c>
      <c r="AD35" s="90">
        <f t="shared" si="27"/>
        <v>7.4326722575815179E-14</v>
      </c>
      <c r="AE35" s="90">
        <f t="shared" si="28"/>
        <v>1.8666899096350178E-6</v>
      </c>
      <c r="AF35" s="92">
        <f>((EXP(V35)*0.04)/X35)*0.00720046</f>
        <v>5.3036350684326566E-4</v>
      </c>
      <c r="AG35" s="90">
        <f t="shared" si="29"/>
        <v>2.2222897118304556E-15</v>
      </c>
      <c r="AH35" s="91"/>
      <c r="AI35" s="91"/>
      <c r="AJ35" s="91"/>
      <c r="AK35" s="91"/>
      <c r="AL35" s="91"/>
      <c r="AM35" s="91"/>
      <c r="AN35" s="91"/>
      <c r="AO35" s="91"/>
      <c r="AP35" s="91"/>
      <c r="AQ35" s="91"/>
      <c r="AR35" s="91"/>
      <c r="AS35" s="91"/>
      <c r="AT35" s="91"/>
      <c r="AU35" s="91"/>
      <c r="AV35" s="91"/>
      <c r="AW35" s="91"/>
      <c r="AX35" s="91"/>
      <c r="AY35" s="91"/>
      <c r="AZ35" s="91"/>
      <c r="BA35" s="91"/>
      <c r="BB35" s="86"/>
    </row>
    <row r="36" spans="1:55" s="1" customFormat="1" x14ac:dyDescent="0.2">
      <c r="A36" s="1" t="s">
        <v>141</v>
      </c>
      <c r="B36" s="86">
        <v>1300</v>
      </c>
      <c r="C36" s="86" t="s">
        <v>0</v>
      </c>
      <c r="D36" s="87" t="s">
        <v>3</v>
      </c>
      <c r="E36" s="87" t="s">
        <v>142</v>
      </c>
      <c r="F36" s="86">
        <v>0.2</v>
      </c>
      <c r="G36" s="86">
        <f t="shared" si="0"/>
        <v>0.8</v>
      </c>
      <c r="H36" s="87" t="s">
        <v>145</v>
      </c>
      <c r="I36" s="86" t="s">
        <v>144</v>
      </c>
      <c r="J36" s="86"/>
      <c r="K36" s="86">
        <v>5.0999999999999996</v>
      </c>
      <c r="L36" s="88">
        <v>15.7538689648781</v>
      </c>
      <c r="M36" s="86">
        <v>0.54228798</v>
      </c>
      <c r="N36" s="86"/>
      <c r="O36" s="86"/>
      <c r="P36" s="89">
        <v>1.30275359390982</v>
      </c>
      <c r="Q36" s="89">
        <v>1.00503837070659</v>
      </c>
      <c r="R36" s="89">
        <v>10.1702333217077</v>
      </c>
      <c r="S36" s="86">
        <v>-3.8441327881634901</v>
      </c>
      <c r="T36" s="86">
        <v>-4.7765798319578296</v>
      </c>
      <c r="U36" s="86">
        <v>-10.6484415384584</v>
      </c>
      <c r="V36" s="86">
        <v>-3.8432861280771302</v>
      </c>
      <c r="W36" s="86">
        <v>-8.5976356205240894</v>
      </c>
      <c r="X36" s="86">
        <v>1.0891032E-2</v>
      </c>
      <c r="Y36" s="86">
        <v>3.290411E-3</v>
      </c>
      <c r="Z36" s="90">
        <v>9.2246600000000005E-6</v>
      </c>
      <c r="AA36" s="90">
        <v>9.2246600000000005E-6</v>
      </c>
      <c r="AB36" s="91">
        <f>((EXP(S36)*0.04)/X36)*0.99279954</f>
        <v>7.8048914429470317E-2</v>
      </c>
      <c r="AC36" s="90">
        <f t="shared" si="26"/>
        <v>5.0852118080647576E-14</v>
      </c>
      <c r="AD36" s="90">
        <f t="shared" si="27"/>
        <v>6.6247779587490172E-14</v>
      </c>
      <c r="AE36" s="90">
        <f t="shared" si="28"/>
        <v>1.6637900529725641E-6</v>
      </c>
      <c r="AF36" s="92">
        <f>((EXP(V36)*0.04)/X36)*0.00720046</f>
        <v>5.6654347438288364E-4</v>
      </c>
      <c r="AG36" s="90">
        <f t="shared" si="29"/>
        <v>2.3738883203324046E-15</v>
      </c>
      <c r="AH36" s="91"/>
      <c r="AI36" s="91"/>
      <c r="AJ36" s="91"/>
      <c r="AK36" s="91"/>
      <c r="AL36" s="91"/>
      <c r="AM36" s="91"/>
      <c r="AN36" s="91"/>
      <c r="AO36" s="91"/>
      <c r="AP36" s="91"/>
      <c r="AQ36" s="91"/>
      <c r="AR36" s="91"/>
      <c r="AS36" s="91"/>
      <c r="AT36" s="91"/>
      <c r="AU36" s="91"/>
      <c r="AV36" s="91"/>
      <c r="AW36" s="91"/>
      <c r="AX36" s="91"/>
      <c r="AY36" s="91"/>
      <c r="AZ36" s="91"/>
      <c r="BA36" s="91"/>
      <c r="BB36" s="86"/>
    </row>
    <row r="37" spans="1:55" s="1" customFormat="1" x14ac:dyDescent="0.2">
      <c r="A37" s="1" t="s">
        <v>141</v>
      </c>
      <c r="B37" s="86">
        <v>1300</v>
      </c>
      <c r="C37" s="86" t="s">
        <v>0</v>
      </c>
      <c r="D37" s="87" t="s">
        <v>3</v>
      </c>
      <c r="E37" s="87" t="s">
        <v>142</v>
      </c>
      <c r="F37" s="86">
        <v>0.2</v>
      </c>
      <c r="G37" s="86">
        <f t="shared" si="0"/>
        <v>0.8</v>
      </c>
      <c r="H37" s="87" t="s">
        <v>146</v>
      </c>
      <c r="I37" s="86" t="s">
        <v>144</v>
      </c>
      <c r="J37" s="86"/>
      <c r="K37" s="86">
        <v>5.0999999999999996</v>
      </c>
      <c r="L37" s="88">
        <v>15.7538689648781</v>
      </c>
      <c r="M37" s="86">
        <v>0.54228798</v>
      </c>
      <c r="N37" s="86"/>
      <c r="O37" s="86"/>
      <c r="P37" s="89">
        <v>1.3739083651330799</v>
      </c>
      <c r="Q37" s="89">
        <v>1.0026929748264899</v>
      </c>
      <c r="R37" s="89">
        <v>10.4654102425714</v>
      </c>
      <c r="S37" s="86">
        <v>-3.8422803632875402</v>
      </c>
      <c r="T37" s="86">
        <v>-4.7215480810622799</v>
      </c>
      <c r="U37" s="86">
        <v>-10.5957461528861</v>
      </c>
      <c r="V37" s="86">
        <v>-3.8440674801886798</v>
      </c>
      <c r="W37" s="86">
        <v>-8.5698065680650899</v>
      </c>
      <c r="X37" s="86">
        <v>1.0891032E-2</v>
      </c>
      <c r="Y37" s="86">
        <v>3.290411E-3</v>
      </c>
      <c r="Z37" s="90">
        <v>9.2246600000000005E-6</v>
      </c>
      <c r="AA37" s="90">
        <v>9.2246600000000005E-6</v>
      </c>
      <c r="AB37" s="91">
        <f>((EXP(S37)*0.04)/X37)*0.99279954</f>
        <v>7.8193628174389018E-2</v>
      </c>
      <c r="AC37" s="90">
        <f t="shared" si="26"/>
        <v>5.0946405112034137E-14</v>
      </c>
      <c r="AD37" s="90">
        <f t="shared" si="27"/>
        <v>6.9995692156882407E-14</v>
      </c>
      <c r="AE37" s="90">
        <f t="shared" si="28"/>
        <v>1.7579175798299797E-6</v>
      </c>
      <c r="AF37" s="92">
        <f>((EXP(V37)*0.04)/X37)*0.00720046</f>
        <v>5.6610097733840253E-4</v>
      </c>
      <c r="AG37" s="90">
        <f t="shared" si="29"/>
        <v>2.372034202134645E-15</v>
      </c>
      <c r="AH37" s="91"/>
      <c r="AI37" s="91"/>
      <c r="AJ37" s="91"/>
      <c r="AK37" s="91"/>
      <c r="AL37" s="91"/>
      <c r="AM37" s="91"/>
      <c r="AN37" s="91"/>
      <c r="AO37" s="91"/>
      <c r="AP37" s="91"/>
      <c r="AQ37" s="91"/>
      <c r="AR37" s="91"/>
      <c r="AS37" s="91"/>
      <c r="AT37" s="91"/>
      <c r="AU37" s="91"/>
      <c r="AV37" s="91"/>
      <c r="AW37" s="91"/>
      <c r="AX37" s="91"/>
      <c r="AY37" s="91"/>
      <c r="AZ37" s="91"/>
      <c r="BA37" s="91"/>
      <c r="BB37" s="86"/>
    </row>
    <row r="38" spans="1:55" s="93" customFormat="1" x14ac:dyDescent="0.2">
      <c r="A38" s="93" t="s">
        <v>141</v>
      </c>
      <c r="B38" s="94">
        <v>1300</v>
      </c>
      <c r="C38" s="94" t="s">
        <v>0</v>
      </c>
      <c r="D38" s="95" t="s">
        <v>147</v>
      </c>
      <c r="E38" s="95" t="s">
        <v>142</v>
      </c>
      <c r="F38" s="94">
        <v>0.2</v>
      </c>
      <c r="G38" s="94">
        <f t="shared" si="0"/>
        <v>0.8</v>
      </c>
      <c r="H38" s="95" t="s">
        <v>143</v>
      </c>
      <c r="I38" s="94" t="s">
        <v>144</v>
      </c>
      <c r="J38" s="94"/>
      <c r="K38" s="94">
        <v>5.0999999999999996</v>
      </c>
      <c r="L38" s="96">
        <v>15.7538689648781</v>
      </c>
      <c r="M38" s="94"/>
      <c r="N38" s="96">
        <v>0.36728035422978322</v>
      </c>
      <c r="O38" s="96">
        <v>0.63271964577021678</v>
      </c>
      <c r="P38" s="97">
        <f t="shared" ref="P38:Q40" si="30">((P35*$O38*AC35)+(P32*$N38*AC32))/(AC35*$O38+AC32*$N38)</f>
        <v>1.3788644733896815</v>
      </c>
      <c r="Q38" s="97">
        <f t="shared" si="30"/>
        <v>0.89943461388349166</v>
      </c>
      <c r="R38" s="97">
        <f>((R35*$O38*AG35)+(R32*$N38*AG32))/(AG35*$O38+AG32*$N38)</f>
        <v>2.3136718241138912</v>
      </c>
      <c r="S38" s="94"/>
      <c r="T38" s="94"/>
      <c r="U38" s="94"/>
      <c r="V38" s="94"/>
      <c r="W38" s="94"/>
      <c r="X38" s="94"/>
      <c r="Y38" s="94"/>
      <c r="Z38" s="98"/>
      <c r="AA38" s="98"/>
      <c r="AB38" s="94"/>
      <c r="AC38" s="94"/>
      <c r="AD38" s="94"/>
      <c r="AE38" s="94"/>
      <c r="AF38" s="94"/>
      <c r="AG38" s="94"/>
      <c r="AH38" s="100"/>
      <c r="AI38" s="100"/>
      <c r="AJ38" s="100"/>
      <c r="AK38" s="100"/>
      <c r="AL38" s="100"/>
      <c r="AM38" s="100"/>
      <c r="AN38" s="100"/>
      <c r="AO38" s="100"/>
      <c r="AP38" s="100"/>
      <c r="AQ38" s="100"/>
      <c r="AR38" s="100"/>
      <c r="AS38" s="100"/>
      <c r="AT38" s="100"/>
      <c r="AU38" s="100"/>
      <c r="AV38" s="100"/>
      <c r="AW38" s="100"/>
      <c r="AX38" s="100"/>
      <c r="AY38" s="100"/>
      <c r="AZ38" s="100"/>
      <c r="BA38" s="100"/>
      <c r="BB38" s="96">
        <v>6.732388734863294</v>
      </c>
      <c r="BC38" s="99">
        <f>($BE$3 - BB38*(2.7-3.3) - 200*(3.3)) / (1.03-3.3) * 1000</f>
        <v>1806.4170744855003</v>
      </c>
    </row>
    <row r="39" spans="1:55" s="93" customFormat="1" x14ac:dyDescent="0.2">
      <c r="A39" s="93" t="s">
        <v>141</v>
      </c>
      <c r="B39" s="94">
        <v>1300</v>
      </c>
      <c r="C39" s="94" t="s">
        <v>0</v>
      </c>
      <c r="D39" s="95" t="s">
        <v>147</v>
      </c>
      <c r="E39" s="95" t="s">
        <v>142</v>
      </c>
      <c r="F39" s="94">
        <v>0.2</v>
      </c>
      <c r="G39" s="94">
        <f t="shared" si="0"/>
        <v>0.8</v>
      </c>
      <c r="H39" s="95" t="s">
        <v>145</v>
      </c>
      <c r="I39" s="94" t="s">
        <v>144</v>
      </c>
      <c r="J39" s="94"/>
      <c r="K39" s="94">
        <v>5.0999999999999996</v>
      </c>
      <c r="L39" s="96">
        <v>15.7538689648781</v>
      </c>
      <c r="M39" s="94"/>
      <c r="N39" s="96">
        <v>0.36728035422978322</v>
      </c>
      <c r="O39" s="96">
        <v>0.63271964577021678</v>
      </c>
      <c r="P39" s="97">
        <f t="shared" si="30"/>
        <v>1.2099036901582381</v>
      </c>
      <c r="Q39" s="97">
        <f t="shared" si="30"/>
        <v>1.0037612494377848</v>
      </c>
      <c r="R39" s="97">
        <f>((R36*$O39*AG36)+(R33*$N39*AG33))/(AG36*$O39+AG33*$N39)</f>
        <v>7.3489174335285208</v>
      </c>
      <c r="S39" s="94"/>
      <c r="T39" s="94"/>
      <c r="U39" s="94"/>
      <c r="V39" s="94"/>
      <c r="W39" s="94"/>
      <c r="X39" s="94"/>
      <c r="Y39" s="94"/>
      <c r="Z39" s="98"/>
      <c r="AA39" s="98"/>
      <c r="AB39" s="94"/>
      <c r="AC39" s="94"/>
      <c r="AD39" s="94"/>
      <c r="AE39" s="94"/>
      <c r="AF39" s="94"/>
      <c r="AG39" s="94"/>
      <c r="AH39" s="100"/>
      <c r="AI39" s="100"/>
      <c r="AJ39" s="100"/>
      <c r="AK39" s="100"/>
      <c r="AL39" s="100"/>
      <c r="AM39" s="100"/>
      <c r="AN39" s="100"/>
      <c r="AO39" s="100"/>
      <c r="AP39" s="100"/>
      <c r="AQ39" s="100"/>
      <c r="AR39" s="100"/>
      <c r="AS39" s="100"/>
      <c r="AT39" s="100"/>
      <c r="AU39" s="100"/>
      <c r="AV39" s="100"/>
      <c r="AW39" s="100"/>
      <c r="AX39" s="100"/>
      <c r="AY39" s="100"/>
      <c r="AZ39" s="100"/>
      <c r="BA39" s="100"/>
      <c r="BB39" s="96">
        <v>6.732388734863294</v>
      </c>
      <c r="BC39" s="99">
        <f>($BE$3 - BB39*(2.7-3.3) - 200*(3.3)) / (1.03-3.3) * 1000</f>
        <v>1806.4170744855003</v>
      </c>
    </row>
    <row r="40" spans="1:55" s="93" customFormat="1" x14ac:dyDescent="0.2">
      <c r="A40" s="93" t="s">
        <v>141</v>
      </c>
      <c r="B40" s="94">
        <v>1300</v>
      </c>
      <c r="C40" s="94" t="s">
        <v>0</v>
      </c>
      <c r="D40" s="95" t="s">
        <v>147</v>
      </c>
      <c r="E40" s="95" t="s">
        <v>142</v>
      </c>
      <c r="F40" s="94">
        <v>0.2</v>
      </c>
      <c r="G40" s="94">
        <f t="shared" si="0"/>
        <v>0.8</v>
      </c>
      <c r="H40" s="95" t="s">
        <v>146</v>
      </c>
      <c r="I40" s="94" t="s">
        <v>144</v>
      </c>
      <c r="J40" s="94"/>
      <c r="K40" s="94">
        <v>5.0999999999999996</v>
      </c>
      <c r="L40" s="96">
        <v>15.7538689648781</v>
      </c>
      <c r="M40" s="94"/>
      <c r="N40" s="96">
        <v>0.36728035422978322</v>
      </c>
      <c r="O40" s="96">
        <v>0.63271964577021678</v>
      </c>
      <c r="P40" s="97">
        <f t="shared" si="30"/>
        <v>1.2588752575629569</v>
      </c>
      <c r="Q40" s="97">
        <f t="shared" si="30"/>
        <v>1.0055280970978178</v>
      </c>
      <c r="R40" s="97">
        <f>((R37*$O40*AG37)+(R34*$N40*AG34))/(AG37*$O40+AG34*$N40)</f>
        <v>7.6202403368482834</v>
      </c>
      <c r="S40" s="94"/>
      <c r="T40" s="94"/>
      <c r="U40" s="94"/>
      <c r="V40" s="94"/>
      <c r="W40" s="94"/>
      <c r="X40" s="94"/>
      <c r="Y40" s="94"/>
      <c r="Z40" s="98"/>
      <c r="AA40" s="98"/>
      <c r="AB40" s="94"/>
      <c r="AC40" s="94"/>
      <c r="AD40" s="94"/>
      <c r="AE40" s="94"/>
      <c r="AF40" s="94"/>
      <c r="AG40" s="94"/>
      <c r="AH40" s="100"/>
      <c r="AI40" s="100"/>
      <c r="AJ40" s="100"/>
      <c r="AK40" s="100"/>
      <c r="AL40" s="100"/>
      <c r="AM40" s="100"/>
      <c r="AN40" s="100"/>
      <c r="AO40" s="100"/>
      <c r="AP40" s="100"/>
      <c r="AQ40" s="100"/>
      <c r="AR40" s="100"/>
      <c r="AS40" s="100"/>
      <c r="AT40" s="100"/>
      <c r="AU40" s="100"/>
      <c r="AV40" s="100"/>
      <c r="AW40" s="100"/>
      <c r="AX40" s="100"/>
      <c r="AY40" s="100"/>
      <c r="AZ40" s="100"/>
      <c r="BA40" s="100"/>
      <c r="BB40" s="96">
        <v>6.732388734863294</v>
      </c>
      <c r="BC40" s="99">
        <f>($BE$3 - BB40*(2.7-3.3) - 200*(3.3)) / (1.03-3.3) * 1000</f>
        <v>1806.4170744855003</v>
      </c>
    </row>
    <row r="41" spans="1:55" s="77" customFormat="1" x14ac:dyDescent="0.2">
      <c r="A41" s="77" t="s">
        <v>141</v>
      </c>
      <c r="B41" s="78">
        <v>1300</v>
      </c>
      <c r="C41" s="78" t="s">
        <v>0</v>
      </c>
      <c r="D41" s="79" t="s">
        <v>4</v>
      </c>
      <c r="E41" s="79" t="s">
        <v>142</v>
      </c>
      <c r="F41" s="78">
        <v>0.5</v>
      </c>
      <c r="G41" s="78">
        <f t="shared" si="0"/>
        <v>0.5</v>
      </c>
      <c r="H41" s="79" t="s">
        <v>143</v>
      </c>
      <c r="I41" s="78" t="s">
        <v>144</v>
      </c>
      <c r="J41" s="78"/>
      <c r="K41" s="78">
        <v>5.0999999999999996</v>
      </c>
      <c r="L41" s="80">
        <v>15.7538689648781</v>
      </c>
      <c r="M41" s="78">
        <v>3.8597669000000001E-2</v>
      </c>
      <c r="N41" s="78"/>
      <c r="O41" s="78"/>
      <c r="P41" s="81">
        <v>0.98072038615212198</v>
      </c>
      <c r="Q41" s="81">
        <v>1.0302857682222799</v>
      </c>
      <c r="R41" s="81">
        <v>1.2823196339955301</v>
      </c>
      <c r="S41" s="78">
        <v>-2.8471380853517401</v>
      </c>
      <c r="T41" s="78">
        <v>-2.9054681607088999</v>
      </c>
      <c r="U41" s="78">
        <v>-8.2780639169962793</v>
      </c>
      <c r="V41" s="78">
        <v>-2.84738857247596</v>
      </c>
      <c r="W41" s="78">
        <v>-8.0400120713935799</v>
      </c>
      <c r="X41" s="78">
        <v>2.303345E-3</v>
      </c>
      <c r="Y41" s="78">
        <v>2.2155489999999998E-3</v>
      </c>
      <c r="Z41" s="82">
        <v>9.9823999999999995E-6</v>
      </c>
      <c r="AA41" s="82">
        <v>9.9823999999999995E-6</v>
      </c>
      <c r="AB41" s="83">
        <f>((EXP(S41)*0.0047)/X41)*0.99279954</f>
        <v>0.1175179137836484</v>
      </c>
      <c r="AC41" s="82">
        <f t="shared" ref="AC41:AC46" si="31">AB41/238.050785*0.0000000001551</f>
        <v>7.6567814837677875E-14</v>
      </c>
      <c r="AD41" s="82">
        <f t="shared" ref="AD41:AD46" si="32">P41*AC41</f>
        <v>7.5091616934431615E-14</v>
      </c>
      <c r="AE41" s="82">
        <f t="shared" ref="AE41:AE46" si="33">AD41*230/0.000009158</f>
        <v>1.8858999666869703E-6</v>
      </c>
      <c r="AF41" s="84">
        <f>((EXP(V41)*0.0047)/X41)*0.00720046</f>
        <v>8.5210666603566243E-4</v>
      </c>
      <c r="AG41" s="82">
        <f t="shared" ref="AG41:AG46" si="34">AF41/235.043992*0.00000000098486385</f>
        <v>3.5704339625177348E-15</v>
      </c>
      <c r="AH41" s="83"/>
      <c r="AI41" s="83"/>
      <c r="AJ41" s="83"/>
      <c r="AK41" s="83"/>
      <c r="AL41" s="83"/>
      <c r="AM41" s="83"/>
      <c r="AN41" s="83"/>
      <c r="AO41" s="83"/>
      <c r="AP41" s="83"/>
      <c r="AQ41" s="83"/>
      <c r="AR41" s="83"/>
      <c r="AS41" s="83"/>
      <c r="AT41" s="83"/>
      <c r="AU41" s="83"/>
      <c r="AV41" s="83"/>
      <c r="AW41" s="83"/>
      <c r="AX41" s="83"/>
      <c r="AY41" s="83"/>
      <c r="AZ41" s="83"/>
      <c r="BA41" s="83"/>
      <c r="BB41" s="78"/>
    </row>
    <row r="42" spans="1:55" s="77" customFormat="1" x14ac:dyDescent="0.2">
      <c r="A42" s="77" t="s">
        <v>141</v>
      </c>
      <c r="B42" s="78">
        <v>1300</v>
      </c>
      <c r="C42" s="78" t="s">
        <v>0</v>
      </c>
      <c r="D42" s="79" t="s">
        <v>4</v>
      </c>
      <c r="E42" s="79" t="s">
        <v>142</v>
      </c>
      <c r="F42" s="78">
        <v>0.5</v>
      </c>
      <c r="G42" s="78">
        <f t="shared" si="0"/>
        <v>0.5</v>
      </c>
      <c r="H42" s="79" t="s">
        <v>145</v>
      </c>
      <c r="I42" s="78" t="s">
        <v>144</v>
      </c>
      <c r="J42" s="78"/>
      <c r="K42" s="78">
        <v>5.0999999999999996</v>
      </c>
      <c r="L42" s="80">
        <v>15.7538689648781</v>
      </c>
      <c r="M42" s="78">
        <v>3.8597669000000001E-2</v>
      </c>
      <c r="N42" s="78"/>
      <c r="O42" s="78"/>
      <c r="P42" s="81">
        <v>1.0018368409430001</v>
      </c>
      <c r="Q42" s="81">
        <v>1.0000397781941599</v>
      </c>
      <c r="R42" s="81">
        <v>1.0776254550773099</v>
      </c>
      <c r="S42" s="78">
        <v>-2.78715185530739</v>
      </c>
      <c r="T42" s="78">
        <v>-2.82417888519891</v>
      </c>
      <c r="U42" s="78">
        <v>-8.2265710727201</v>
      </c>
      <c r="V42" s="78">
        <v>-2.78734088735226</v>
      </c>
      <c r="W42" s="78">
        <v>-8.1538750703372607</v>
      </c>
      <c r="X42" s="78">
        <v>2.303345E-3</v>
      </c>
      <c r="Y42" s="78">
        <v>2.2155489999999998E-3</v>
      </c>
      <c r="Z42" s="82">
        <v>9.9823999999999995E-6</v>
      </c>
      <c r="AA42" s="82">
        <v>9.9823999999999995E-6</v>
      </c>
      <c r="AB42" s="83">
        <f>((EXP(S42)*0.0047)/X42)*0.99279954</f>
        <v>0.12478309745969643</v>
      </c>
      <c r="AC42" s="82">
        <f t="shared" si="31"/>
        <v>8.1301384559596881E-14</v>
      </c>
      <c r="AD42" s="82">
        <f t="shared" si="32"/>
        <v>8.1450722271478547E-14</v>
      </c>
      <c r="AE42" s="82">
        <f t="shared" si="33"/>
        <v>2.0456066960515467E-6</v>
      </c>
      <c r="AF42" s="84">
        <f>((EXP(V42)*0.0047)/X42)*0.00720046</f>
        <v>9.0484114598483314E-4</v>
      </c>
      <c r="AG42" s="82">
        <f t="shared" si="34"/>
        <v>3.7913980574029512E-15</v>
      </c>
      <c r="AH42" s="83"/>
      <c r="AI42" s="83"/>
      <c r="AJ42" s="83"/>
      <c r="AK42" s="83"/>
      <c r="AL42" s="83"/>
      <c r="AM42" s="83"/>
      <c r="AN42" s="83"/>
      <c r="AO42" s="83"/>
      <c r="AP42" s="83"/>
      <c r="AQ42" s="83"/>
      <c r="AR42" s="83"/>
      <c r="AS42" s="83"/>
      <c r="AT42" s="83"/>
      <c r="AU42" s="83"/>
      <c r="AV42" s="83"/>
      <c r="AW42" s="83"/>
      <c r="AX42" s="83"/>
      <c r="AY42" s="83"/>
      <c r="AZ42" s="83"/>
      <c r="BA42" s="83"/>
      <c r="BB42" s="78"/>
    </row>
    <row r="43" spans="1:55" s="77" customFormat="1" x14ac:dyDescent="0.2">
      <c r="A43" s="77" t="s">
        <v>141</v>
      </c>
      <c r="B43" s="78">
        <v>1300</v>
      </c>
      <c r="C43" s="78" t="s">
        <v>0</v>
      </c>
      <c r="D43" s="79" t="s">
        <v>4</v>
      </c>
      <c r="E43" s="79" t="s">
        <v>142</v>
      </c>
      <c r="F43" s="78">
        <v>0.5</v>
      </c>
      <c r="G43" s="78">
        <f t="shared" si="0"/>
        <v>0.5</v>
      </c>
      <c r="H43" s="79" t="s">
        <v>146</v>
      </c>
      <c r="I43" s="78" t="s">
        <v>144</v>
      </c>
      <c r="J43" s="78"/>
      <c r="K43" s="78">
        <v>5.0999999999999996</v>
      </c>
      <c r="L43" s="80">
        <v>15.7538689648781</v>
      </c>
      <c r="M43" s="78">
        <v>3.8597669000000001E-2</v>
      </c>
      <c r="N43" s="78"/>
      <c r="O43" s="78"/>
      <c r="P43" s="81">
        <v>0.98905768027032603</v>
      </c>
      <c r="Q43" s="81">
        <v>1.0063511626228001</v>
      </c>
      <c r="R43" s="81">
        <v>1.2666410823509</v>
      </c>
      <c r="S43" s="78">
        <v>-2.8053685284776599</v>
      </c>
      <c r="T43" s="78">
        <v>-2.8552333416326801</v>
      </c>
      <c r="U43" s="78">
        <v>-8.2513342275759598</v>
      </c>
      <c r="V43" s="78">
        <v>-2.8049427152536301</v>
      </c>
      <c r="W43" s="78">
        <v>-8.0098682863668103</v>
      </c>
      <c r="X43" s="78">
        <v>2.303345E-3</v>
      </c>
      <c r="Y43" s="78">
        <v>2.2155489999999998E-3</v>
      </c>
      <c r="Z43" s="82">
        <v>9.9823999999999995E-6</v>
      </c>
      <c r="AA43" s="82">
        <v>9.9823999999999995E-6</v>
      </c>
      <c r="AB43" s="83">
        <f>((EXP(S43)*0.0047)/X43)*0.99279954</f>
        <v>0.12253054386404341</v>
      </c>
      <c r="AC43" s="82">
        <f t="shared" si="31"/>
        <v>7.9833752084930676E-14</v>
      </c>
      <c r="AD43" s="82">
        <f t="shared" si="32"/>
        <v>7.896018564439784E-14</v>
      </c>
      <c r="AE43" s="82">
        <f t="shared" si="33"/>
        <v>1.9830577307503279E-6</v>
      </c>
      <c r="AF43" s="84">
        <f>((EXP(V43)*0.0047)/X43)*0.00720046</f>
        <v>8.8905363994796159E-4</v>
      </c>
      <c r="AG43" s="82">
        <f t="shared" si="34"/>
        <v>3.7252464240637272E-15</v>
      </c>
      <c r="AH43" s="83"/>
      <c r="AI43" s="83"/>
      <c r="AJ43" s="83"/>
      <c r="AK43" s="83"/>
      <c r="AL43" s="83"/>
      <c r="AM43" s="83"/>
      <c r="AN43" s="83"/>
      <c r="AO43" s="83"/>
      <c r="AP43" s="83"/>
      <c r="AQ43" s="83"/>
      <c r="AR43" s="83"/>
      <c r="AS43" s="83"/>
      <c r="AT43" s="83"/>
      <c r="AU43" s="83"/>
      <c r="AV43" s="83"/>
      <c r="AW43" s="83"/>
      <c r="AX43" s="83"/>
      <c r="AY43" s="83"/>
      <c r="AZ43" s="83"/>
      <c r="BA43" s="83"/>
      <c r="BB43" s="78"/>
    </row>
    <row r="44" spans="1:55" s="1" customFormat="1" x14ac:dyDescent="0.2">
      <c r="A44" s="1" t="s">
        <v>141</v>
      </c>
      <c r="B44" s="86">
        <v>1300</v>
      </c>
      <c r="C44" s="86" t="s">
        <v>0</v>
      </c>
      <c r="D44" s="87" t="s">
        <v>3</v>
      </c>
      <c r="E44" s="87" t="s">
        <v>142</v>
      </c>
      <c r="F44" s="86">
        <v>0.5</v>
      </c>
      <c r="G44" s="86">
        <f t="shared" si="0"/>
        <v>0.5</v>
      </c>
      <c r="H44" s="87" t="s">
        <v>143</v>
      </c>
      <c r="I44" s="86" t="s">
        <v>144</v>
      </c>
      <c r="J44" s="86"/>
      <c r="K44" s="86">
        <v>5.0999999999999996</v>
      </c>
      <c r="L44" s="88">
        <v>15.7538689648781</v>
      </c>
      <c r="M44" s="86">
        <v>0.39362703299999902</v>
      </c>
      <c r="N44" s="86"/>
      <c r="O44" s="86"/>
      <c r="P44" s="89">
        <v>1.51859874276847</v>
      </c>
      <c r="Q44" s="89">
        <v>0.73168246416623595</v>
      </c>
      <c r="R44" s="89">
        <v>2.55617163896114</v>
      </c>
      <c r="S44" s="86">
        <v>-3.5874545628983001</v>
      </c>
      <c r="T44" s="86">
        <v>-4.3665938462810496</v>
      </c>
      <c r="U44" s="86">
        <v>-10.5558901159411</v>
      </c>
      <c r="V44" s="86">
        <v>-3.5878867997935302</v>
      </c>
      <c r="W44" s="86">
        <v>-9.7231910458320492</v>
      </c>
      <c r="X44" s="86">
        <v>1.0914282000000001E-2</v>
      </c>
      <c r="Y44" s="86">
        <v>3.297435E-3</v>
      </c>
      <c r="Z44" s="90">
        <v>9.2443500000000007E-6</v>
      </c>
      <c r="AA44" s="90">
        <v>9.2443500000000007E-6</v>
      </c>
      <c r="AB44" s="91">
        <f>((EXP(S44)*0.04)/X44)*0.99279954</f>
        <v>0.10067338400096688</v>
      </c>
      <c r="AC44" s="90">
        <f t="shared" si="31"/>
        <v>6.5592902197528836E-14</v>
      </c>
      <c r="AD44" s="90">
        <f t="shared" si="32"/>
        <v>9.9609298811702497E-14</v>
      </c>
      <c r="AE44" s="90">
        <f t="shared" si="33"/>
        <v>2.5016530603506853E-6</v>
      </c>
      <c r="AF44" s="92">
        <f>((EXP(V44)*0.04)/X44)*0.00720046</f>
        <v>7.2983657511154908E-4</v>
      </c>
      <c r="AG44" s="90">
        <f t="shared" si="34"/>
        <v>3.0581069233846847E-15</v>
      </c>
      <c r="AH44" s="91"/>
      <c r="AI44" s="91"/>
      <c r="AJ44" s="91"/>
      <c r="AK44" s="91"/>
      <c r="AL44" s="91"/>
      <c r="AM44" s="91"/>
      <c r="AN44" s="91"/>
      <c r="AO44" s="91"/>
      <c r="AP44" s="91"/>
      <c r="AQ44" s="91"/>
      <c r="AR44" s="91"/>
      <c r="AS44" s="91"/>
      <c r="AT44" s="91"/>
      <c r="AU44" s="91"/>
      <c r="AV44" s="91"/>
      <c r="AW44" s="91"/>
      <c r="AX44" s="91"/>
      <c r="AY44" s="91"/>
      <c r="AZ44" s="91"/>
      <c r="BA44" s="91"/>
      <c r="BB44" s="86"/>
    </row>
    <row r="45" spans="1:55" s="1" customFormat="1" x14ac:dyDescent="0.2">
      <c r="A45" s="1" t="s">
        <v>141</v>
      </c>
      <c r="B45" s="86">
        <v>1300</v>
      </c>
      <c r="C45" s="86" t="s">
        <v>0</v>
      </c>
      <c r="D45" s="87" t="s">
        <v>3</v>
      </c>
      <c r="E45" s="87" t="s">
        <v>142</v>
      </c>
      <c r="F45" s="86">
        <v>0.5</v>
      </c>
      <c r="G45" s="86">
        <f t="shared" si="0"/>
        <v>0.5</v>
      </c>
      <c r="H45" s="87" t="s">
        <v>145</v>
      </c>
      <c r="I45" s="86" t="s">
        <v>144</v>
      </c>
      <c r="J45" s="86"/>
      <c r="K45" s="86">
        <v>5.0999999999999996</v>
      </c>
      <c r="L45" s="88">
        <v>15.7538689648781</v>
      </c>
      <c r="M45" s="86">
        <v>0.39362703299999902</v>
      </c>
      <c r="N45" s="86"/>
      <c r="O45" s="86"/>
      <c r="P45" s="89">
        <v>1.2412428949836001</v>
      </c>
      <c r="Q45" s="89">
        <v>1.00421367192786</v>
      </c>
      <c r="R45" s="89">
        <v>2.4852680931466198</v>
      </c>
      <c r="S45" s="86">
        <v>-3.5680013561336001</v>
      </c>
      <c r="T45" s="86">
        <v>-4.5488154571453103</v>
      </c>
      <c r="U45" s="86">
        <v>-10.4214982562752</v>
      </c>
      <c r="V45" s="86">
        <v>-3.5629967118486898</v>
      </c>
      <c r="W45" s="86">
        <v>-9.7264311052456804</v>
      </c>
      <c r="X45" s="86">
        <v>1.0914282000000001E-2</v>
      </c>
      <c r="Y45" s="86">
        <v>3.297435E-3</v>
      </c>
      <c r="Z45" s="90">
        <v>9.2443500000000007E-6</v>
      </c>
      <c r="AA45" s="90">
        <v>9.2443500000000007E-6</v>
      </c>
      <c r="AB45" s="91">
        <f>((EXP(S45)*0.04)/X45)*0.99279954</f>
        <v>0.10265097705472635</v>
      </c>
      <c r="AC45" s="90">
        <f t="shared" si="31"/>
        <v>6.6881386428480205E-14</v>
      </c>
      <c r="AD45" s="90">
        <f t="shared" si="32"/>
        <v>8.3016045711003636E-14</v>
      </c>
      <c r="AE45" s="90">
        <f t="shared" si="33"/>
        <v>2.0849192524056387E-6</v>
      </c>
      <c r="AF45" s="92">
        <f>((EXP(V45)*0.04)/X45)*0.00720046</f>
        <v>7.4823023193138708E-4</v>
      </c>
      <c r="AG45" s="90">
        <f t="shared" si="34"/>
        <v>3.1351786558591926E-15</v>
      </c>
      <c r="AH45" s="91"/>
      <c r="AI45" s="91"/>
      <c r="AJ45" s="91"/>
      <c r="AK45" s="91"/>
      <c r="AL45" s="91"/>
      <c r="AM45" s="91"/>
      <c r="AN45" s="91"/>
      <c r="AO45" s="91"/>
      <c r="AP45" s="91"/>
      <c r="AQ45" s="91"/>
      <c r="AR45" s="91"/>
      <c r="AS45" s="91"/>
      <c r="AT45" s="91"/>
      <c r="AU45" s="91"/>
      <c r="AV45" s="91"/>
      <c r="AW45" s="91"/>
      <c r="AX45" s="91"/>
      <c r="AY45" s="91"/>
      <c r="AZ45" s="91"/>
      <c r="BA45" s="91"/>
      <c r="BB45" s="86"/>
    </row>
    <row r="46" spans="1:55" s="1" customFormat="1" x14ac:dyDescent="0.2">
      <c r="A46" s="1" t="s">
        <v>141</v>
      </c>
      <c r="B46" s="86">
        <v>1300</v>
      </c>
      <c r="C46" s="86" t="s">
        <v>0</v>
      </c>
      <c r="D46" s="87" t="s">
        <v>3</v>
      </c>
      <c r="E46" s="87" t="s">
        <v>142</v>
      </c>
      <c r="F46" s="86">
        <v>0.5</v>
      </c>
      <c r="G46" s="86">
        <f t="shared" si="0"/>
        <v>0.5</v>
      </c>
      <c r="H46" s="87" t="s">
        <v>146</v>
      </c>
      <c r="I46" s="86" t="s">
        <v>144</v>
      </c>
      <c r="J46" s="86"/>
      <c r="K46" s="86">
        <v>5.0999999999999996</v>
      </c>
      <c r="L46" s="88">
        <v>15.7538689648781</v>
      </c>
      <c r="M46" s="86">
        <v>0.39362703299999902</v>
      </c>
      <c r="N46" s="86"/>
      <c r="O46" s="86"/>
      <c r="P46" s="89">
        <v>1.33721743281775</v>
      </c>
      <c r="Q46" s="89">
        <v>1.0004194382923099</v>
      </c>
      <c r="R46" s="89">
        <v>2.8299175778754901</v>
      </c>
      <c r="S46" s="86">
        <v>-3.5652406358664099</v>
      </c>
      <c r="T46" s="86">
        <v>-4.4715770368718797</v>
      </c>
      <c r="U46" s="86">
        <v>-10.348045304920801</v>
      </c>
      <c r="V46" s="86">
        <v>-3.56552407416617</v>
      </c>
      <c r="W46" s="86">
        <v>-9.5990914190532699</v>
      </c>
      <c r="X46" s="86">
        <v>1.0914282000000001E-2</v>
      </c>
      <c r="Y46" s="86">
        <v>3.297435E-3</v>
      </c>
      <c r="Z46" s="90">
        <v>9.2443500000000007E-6</v>
      </c>
      <c r="AA46" s="90">
        <v>9.2443500000000007E-6</v>
      </c>
      <c r="AB46" s="91">
        <f>((EXP(S46)*0.04)/X46)*0.99279954</f>
        <v>0.10293475922888913</v>
      </c>
      <c r="AC46" s="90">
        <f t="shared" si="31"/>
        <v>6.7066282332993384E-14</v>
      </c>
      <c r="AD46" s="90">
        <f t="shared" si="32"/>
        <v>8.9682201889955832E-14</v>
      </c>
      <c r="AE46" s="90">
        <f t="shared" si="33"/>
        <v>2.252337457380415E-6</v>
      </c>
      <c r="AF46" s="92">
        <f>((EXP(V46)*0.04)/X46)*0.00720046</f>
        <v>7.4634157070933382E-4</v>
      </c>
      <c r="AG46" s="90">
        <f t="shared" si="34"/>
        <v>3.1272649281069131E-15</v>
      </c>
      <c r="AH46" s="91"/>
      <c r="AI46" s="91"/>
      <c r="AJ46" s="91"/>
      <c r="AK46" s="91"/>
      <c r="AL46" s="91"/>
      <c r="AM46" s="91"/>
      <c r="AN46" s="91"/>
      <c r="AO46" s="91"/>
      <c r="AP46" s="91"/>
      <c r="AQ46" s="91"/>
      <c r="AR46" s="91"/>
      <c r="AS46" s="91"/>
      <c r="AT46" s="91"/>
      <c r="AU46" s="91"/>
      <c r="AV46" s="91"/>
      <c r="AW46" s="91"/>
      <c r="AX46" s="91"/>
      <c r="AY46" s="91"/>
      <c r="AZ46" s="91"/>
      <c r="BA46" s="91"/>
      <c r="BB46" s="86"/>
    </row>
    <row r="47" spans="1:55" s="93" customFormat="1" x14ac:dyDescent="0.2">
      <c r="A47" s="93" t="s">
        <v>141</v>
      </c>
      <c r="B47" s="94">
        <v>1300</v>
      </c>
      <c r="C47" s="94" t="s">
        <v>0</v>
      </c>
      <c r="D47" s="95" t="s">
        <v>147</v>
      </c>
      <c r="E47" s="95" t="s">
        <v>142</v>
      </c>
      <c r="F47" s="94">
        <v>0.5</v>
      </c>
      <c r="G47" s="94">
        <f t="shared" si="0"/>
        <v>0.5</v>
      </c>
      <c r="H47" s="95" t="s">
        <v>143</v>
      </c>
      <c r="I47" s="94" t="s">
        <v>144</v>
      </c>
      <c r="J47" s="94"/>
      <c r="K47" s="94">
        <v>5.0999999999999996</v>
      </c>
      <c r="L47" s="96">
        <v>15.7538689648781</v>
      </c>
      <c r="M47" s="94"/>
      <c r="N47" s="96">
        <v>9.1328413284132839E-2</v>
      </c>
      <c r="O47" s="96">
        <v>0.90867158671586712</v>
      </c>
      <c r="P47" s="97">
        <f t="shared" ref="P47:Q49" si="35">((P44*$O47*AC44)+(P41*$N47*AC41))/(AC44*$O47+AC41*$N47)</f>
        <v>1.4621189423322067</v>
      </c>
      <c r="Q47" s="97">
        <f t="shared" si="35"/>
        <v>0.75271376775719068</v>
      </c>
      <c r="R47" s="97">
        <f>((R44*$O47*AG44)+(R41*$N47*AG41))/(AG44*$O47+AG41*$N47)</f>
        <v>2.4223893251031505</v>
      </c>
      <c r="S47" s="94"/>
      <c r="T47" s="94"/>
      <c r="U47" s="94"/>
      <c r="V47" s="94"/>
      <c r="W47" s="94"/>
      <c r="X47" s="94"/>
      <c r="Y47" s="94"/>
      <c r="Z47" s="98"/>
      <c r="AA47" s="98"/>
      <c r="AB47" s="94"/>
      <c r="AC47" s="94"/>
      <c r="AD47" s="94"/>
      <c r="AE47" s="94"/>
      <c r="AF47" s="94"/>
      <c r="AG47" s="94"/>
      <c r="AH47" s="100"/>
      <c r="AI47" s="100"/>
      <c r="AJ47" s="100"/>
      <c r="AK47" s="100"/>
      <c r="AL47" s="100"/>
      <c r="AM47" s="100"/>
      <c r="AN47" s="100"/>
      <c r="AO47" s="100"/>
      <c r="AP47" s="100"/>
      <c r="AQ47" s="100"/>
      <c r="AR47" s="100"/>
      <c r="AS47" s="100"/>
      <c r="AT47" s="100"/>
      <c r="AU47" s="100"/>
      <c r="AV47" s="100"/>
      <c r="AW47" s="100"/>
      <c r="AX47" s="100"/>
      <c r="AY47" s="100"/>
      <c r="AZ47" s="100"/>
      <c r="BA47" s="100"/>
      <c r="BB47" s="96">
        <v>10.597411301368931</v>
      </c>
      <c r="BC47" s="99">
        <f>($BE$3 - BB47*(2.7-3.3) - 200*(3.3)) / (1.03-3.3) * 1000</f>
        <v>784.82520668665404</v>
      </c>
    </row>
    <row r="48" spans="1:55" s="93" customFormat="1" x14ac:dyDescent="0.2">
      <c r="A48" s="93" t="s">
        <v>141</v>
      </c>
      <c r="B48" s="94">
        <v>1300</v>
      </c>
      <c r="C48" s="94" t="s">
        <v>0</v>
      </c>
      <c r="D48" s="95" t="s">
        <v>147</v>
      </c>
      <c r="E48" s="95" t="s">
        <v>142</v>
      </c>
      <c r="F48" s="94">
        <v>0.5</v>
      </c>
      <c r="G48" s="94">
        <f t="shared" si="0"/>
        <v>0.5</v>
      </c>
      <c r="H48" s="95" t="s">
        <v>145</v>
      </c>
      <c r="I48" s="94" t="s">
        <v>144</v>
      </c>
      <c r="J48" s="94"/>
      <c r="K48" s="94">
        <v>5.0999999999999996</v>
      </c>
      <c r="L48" s="96">
        <v>15.7538689648781</v>
      </c>
      <c r="M48" s="94"/>
      <c r="N48" s="96">
        <v>9.1328413284132839E-2</v>
      </c>
      <c r="O48" s="96">
        <v>0.90867158671586712</v>
      </c>
      <c r="P48" s="97">
        <f t="shared" si="35"/>
        <v>1.2151774486322957</v>
      </c>
      <c r="Q48" s="97">
        <f t="shared" si="35"/>
        <v>1.0038390193523377</v>
      </c>
      <c r="R48" s="97">
        <f>((R45*$O48*AG45)+(R42*$N48*AG42))/(AG45*$O48+AG42*$N48)</f>
        <v>2.3327182110037836</v>
      </c>
      <c r="S48" s="94"/>
      <c r="T48" s="94"/>
      <c r="U48" s="94"/>
      <c r="V48" s="94"/>
      <c r="W48" s="94"/>
      <c r="X48" s="94"/>
      <c r="Y48" s="94"/>
      <c r="Z48" s="98"/>
      <c r="AA48" s="98"/>
      <c r="AB48" s="94"/>
      <c r="AC48" s="94"/>
      <c r="AD48" s="94"/>
      <c r="AE48" s="94"/>
      <c r="AF48" s="94"/>
      <c r="AG48" s="94"/>
      <c r="AH48" s="100"/>
      <c r="AI48" s="100"/>
      <c r="AJ48" s="100"/>
      <c r="AK48" s="100"/>
      <c r="AL48" s="100"/>
      <c r="AM48" s="100"/>
      <c r="AN48" s="100"/>
      <c r="AO48" s="100"/>
      <c r="AP48" s="100"/>
      <c r="AQ48" s="100"/>
      <c r="AR48" s="100"/>
      <c r="AS48" s="100"/>
      <c r="AT48" s="100"/>
      <c r="AU48" s="100"/>
      <c r="AV48" s="100"/>
      <c r="AW48" s="100"/>
      <c r="AX48" s="100"/>
      <c r="AY48" s="100"/>
      <c r="AZ48" s="100"/>
      <c r="BA48" s="100"/>
      <c r="BB48" s="96">
        <v>10.597411301368931</v>
      </c>
      <c r="BC48" s="99">
        <f>($BE$3 - BB48*(2.7-3.3) - 200*(3.3)) / (1.03-3.3) * 1000</f>
        <v>784.82520668665404</v>
      </c>
    </row>
    <row r="49" spans="1:55" s="93" customFormat="1" x14ac:dyDescent="0.2">
      <c r="A49" s="93" t="s">
        <v>141</v>
      </c>
      <c r="B49" s="94">
        <v>1300</v>
      </c>
      <c r="C49" s="94" t="s">
        <v>0</v>
      </c>
      <c r="D49" s="95" t="s">
        <v>147</v>
      </c>
      <c r="E49" s="95" t="s">
        <v>142</v>
      </c>
      <c r="F49" s="94">
        <v>0.5</v>
      </c>
      <c r="G49" s="94">
        <f t="shared" si="0"/>
        <v>0.5</v>
      </c>
      <c r="H49" s="95" t="s">
        <v>146</v>
      </c>
      <c r="I49" s="94" t="s">
        <v>144</v>
      </c>
      <c r="J49" s="94"/>
      <c r="K49" s="94">
        <v>5.0999999999999996</v>
      </c>
      <c r="L49" s="96">
        <v>15.7538689648781</v>
      </c>
      <c r="M49" s="94"/>
      <c r="N49" s="96">
        <v>9.1328413284132839E-2</v>
      </c>
      <c r="O49" s="96">
        <v>0.90867158671586712</v>
      </c>
      <c r="P49" s="97">
        <f t="shared" si="35"/>
        <v>1.3000141801699505</v>
      </c>
      <c r="Q49" s="97">
        <f t="shared" si="35"/>
        <v>1.0009016711920555</v>
      </c>
      <c r="R49" s="97">
        <f>((R46*$O49*AG46)+(R43*$N49*AG43))/(AG46*$O49+AG43*$N49)</f>
        <v>2.6627649364977128</v>
      </c>
      <c r="S49" s="94"/>
      <c r="T49" s="94"/>
      <c r="U49" s="94"/>
      <c r="V49" s="94"/>
      <c r="W49" s="94"/>
      <c r="X49" s="94"/>
      <c r="Y49" s="94"/>
      <c r="Z49" s="98"/>
      <c r="AA49" s="98"/>
      <c r="AB49" s="94"/>
      <c r="AC49" s="94"/>
      <c r="AD49" s="94"/>
      <c r="AE49" s="94"/>
      <c r="AF49" s="94"/>
      <c r="AG49" s="94"/>
      <c r="AH49" s="100"/>
      <c r="AI49" s="100"/>
      <c r="AJ49" s="100"/>
      <c r="AK49" s="100"/>
      <c r="AL49" s="100"/>
      <c r="AM49" s="100"/>
      <c r="AN49" s="100"/>
      <c r="AO49" s="100"/>
      <c r="AP49" s="100"/>
      <c r="AQ49" s="100"/>
      <c r="AR49" s="100"/>
      <c r="AS49" s="100"/>
      <c r="AT49" s="100"/>
      <c r="AU49" s="100"/>
      <c r="AV49" s="100"/>
      <c r="AW49" s="100"/>
      <c r="AX49" s="100"/>
      <c r="AY49" s="100"/>
      <c r="AZ49" s="100"/>
      <c r="BA49" s="100"/>
      <c r="BB49" s="96">
        <v>10.597411301368931</v>
      </c>
      <c r="BC49" s="99">
        <f>($BE$3 - BB49*(2.7-3.3) - 200*(3.3)) / (1.03-3.3) * 1000</f>
        <v>784.82520668665404</v>
      </c>
    </row>
    <row r="50" spans="1:55" s="77" customFormat="1" x14ac:dyDescent="0.2">
      <c r="A50" s="77" t="s">
        <v>141</v>
      </c>
      <c r="B50" s="78">
        <v>1400</v>
      </c>
      <c r="C50" s="78" t="s">
        <v>0</v>
      </c>
      <c r="D50" s="79" t="s">
        <v>4</v>
      </c>
      <c r="E50" s="79" t="s">
        <v>142</v>
      </c>
      <c r="F50" s="78">
        <v>0.01</v>
      </c>
      <c r="G50" s="78">
        <f t="shared" si="0"/>
        <v>0.99</v>
      </c>
      <c r="H50" s="79" t="s">
        <v>143</v>
      </c>
      <c r="I50" s="78" t="s">
        <v>144</v>
      </c>
      <c r="J50" s="78"/>
      <c r="K50" s="78">
        <v>5.0999999999999996</v>
      </c>
      <c r="L50" s="80">
        <v>15.7538689648781</v>
      </c>
      <c r="M50" s="78">
        <v>0.22110428399999901</v>
      </c>
      <c r="N50" s="78"/>
      <c r="O50" s="78"/>
      <c r="P50" s="81">
        <v>1.01898606908931</v>
      </c>
      <c r="Q50" s="81">
        <v>1.1184716224620299</v>
      </c>
      <c r="R50" s="81">
        <v>1.4416709007297199</v>
      </c>
      <c r="S50" s="78">
        <v>-3.80706729751462</v>
      </c>
      <c r="T50" s="78">
        <v>-4.10243333219411</v>
      </c>
      <c r="U50" s="78">
        <v>-9.8827357928777602</v>
      </c>
      <c r="V50" s="78">
        <v>-3.80734876555081</v>
      </c>
      <c r="W50" s="78">
        <v>-9.6479856858282602</v>
      </c>
      <c r="X50" s="78">
        <v>4.9191390000000003E-3</v>
      </c>
      <c r="Y50" s="78">
        <v>3.5928990000000001E-3</v>
      </c>
      <c r="Z50" s="82">
        <v>9.9189700000000007E-6</v>
      </c>
      <c r="AA50" s="82">
        <v>9.9189700000000007E-6</v>
      </c>
      <c r="AB50" s="83">
        <f>((EXP(S50)*0.0047)/X50)*0.99279954</f>
        <v>2.107084784751288E-2</v>
      </c>
      <c r="AC50" s="82">
        <f t="shared" ref="AC50:AC55" si="36">AB50/238.050785*0.0000000001551</f>
        <v>1.3728534863471457E-14</v>
      </c>
      <c r="AD50" s="82">
        <f t="shared" ref="AD50:AD55" si="37">P50*AC50</f>
        <v>1.3989185774884327E-14</v>
      </c>
      <c r="AE50" s="82">
        <f t="shared" ref="AE50:AE55" si="38">AD50*230/0.000009158</f>
        <v>3.5133355844326224E-7</v>
      </c>
      <c r="AF50" s="84">
        <f>((EXP(V50)*0.0047)/X50)*0.00720046</f>
        <v>1.5277716469141802E-4</v>
      </c>
      <c r="AG50" s="82">
        <f t="shared" ref="AG50:AG55" si="39">AF50/235.043992*0.00000000098486385</f>
        <v>6.4015551016540772E-16</v>
      </c>
      <c r="AH50" s="83"/>
      <c r="AI50" s="83"/>
      <c r="AJ50" s="83"/>
      <c r="AK50" s="83"/>
      <c r="AL50" s="83"/>
      <c r="AM50" s="83"/>
      <c r="AN50" s="83"/>
      <c r="AO50" s="83"/>
      <c r="AP50" s="83"/>
      <c r="AQ50" s="83"/>
      <c r="AR50" s="83"/>
      <c r="AS50" s="83"/>
      <c r="AT50" s="83"/>
      <c r="AU50" s="83"/>
      <c r="AV50" s="83"/>
      <c r="AW50" s="83"/>
      <c r="AX50" s="83"/>
      <c r="AY50" s="83"/>
      <c r="AZ50" s="83"/>
      <c r="BA50" s="83"/>
      <c r="BB50" s="78"/>
    </row>
    <row r="51" spans="1:55" s="77" customFormat="1" x14ac:dyDescent="0.2">
      <c r="A51" s="77" t="s">
        <v>141</v>
      </c>
      <c r="B51" s="78">
        <v>1400</v>
      </c>
      <c r="C51" s="78" t="s">
        <v>0</v>
      </c>
      <c r="D51" s="79" t="s">
        <v>4</v>
      </c>
      <c r="E51" s="79" t="s">
        <v>142</v>
      </c>
      <c r="F51" s="78">
        <v>0.01</v>
      </c>
      <c r="G51" s="78">
        <f t="shared" si="0"/>
        <v>0.99</v>
      </c>
      <c r="H51" s="79" t="s">
        <v>145</v>
      </c>
      <c r="I51" s="78" t="s">
        <v>144</v>
      </c>
      <c r="J51" s="78"/>
      <c r="K51" s="78">
        <v>5.0999999999999996</v>
      </c>
      <c r="L51" s="80">
        <v>15.7538689648781</v>
      </c>
      <c r="M51" s="78">
        <v>0.22110428399999901</v>
      </c>
      <c r="N51" s="78"/>
      <c r="O51" s="78"/>
      <c r="P51" s="81">
        <v>1.03305599923347</v>
      </c>
      <c r="Q51" s="81">
        <v>1.0006937217974201</v>
      </c>
      <c r="R51" s="81">
        <v>1.2510307614934699</v>
      </c>
      <c r="S51" s="78">
        <v>-3.7927526658811299</v>
      </c>
      <c r="T51" s="78">
        <v>-4.0744053845871298</v>
      </c>
      <c r="U51" s="78">
        <v>-9.9659774945467099</v>
      </c>
      <c r="V51" s="78">
        <v>-3.7942663751607499</v>
      </c>
      <c r="W51" s="78">
        <v>-9.7767382633663598</v>
      </c>
      <c r="X51" s="78">
        <v>4.9191390000000003E-3</v>
      </c>
      <c r="Y51" s="78">
        <v>3.5928990000000001E-3</v>
      </c>
      <c r="Z51" s="82">
        <v>9.9189700000000007E-6</v>
      </c>
      <c r="AA51" s="82">
        <v>9.9189700000000007E-6</v>
      </c>
      <c r="AB51" s="83">
        <f>((EXP(S51)*0.0047)/X51)*0.99279954</f>
        <v>2.1374638410228991E-2</v>
      </c>
      <c r="AC51" s="82">
        <f t="shared" si="36"/>
        <v>1.3926467066372064E-14</v>
      </c>
      <c r="AD51" s="82">
        <f t="shared" si="37"/>
        <v>1.4386820351043006E-14</v>
      </c>
      <c r="AE51" s="82">
        <f t="shared" si="38"/>
        <v>3.6132001318408949E-7</v>
      </c>
      <c r="AF51" s="84">
        <f>((EXP(V51)*0.0047)/X51)*0.00720046</f>
        <v>1.5478898622661209E-4</v>
      </c>
      <c r="AG51" s="82">
        <f t="shared" si="39"/>
        <v>6.485852950997283E-16</v>
      </c>
      <c r="AH51" s="83"/>
      <c r="AI51" s="83"/>
      <c r="AJ51" s="83"/>
      <c r="AK51" s="83"/>
      <c r="AL51" s="83"/>
      <c r="AM51" s="83"/>
      <c r="AN51" s="83"/>
      <c r="AO51" s="83"/>
      <c r="AP51" s="83"/>
      <c r="AQ51" s="83"/>
      <c r="AR51" s="83"/>
      <c r="AS51" s="83"/>
      <c r="AT51" s="83"/>
      <c r="AU51" s="83"/>
      <c r="AV51" s="83"/>
      <c r="AW51" s="83"/>
      <c r="AX51" s="83"/>
      <c r="AY51" s="83"/>
      <c r="AZ51" s="83"/>
      <c r="BA51" s="83"/>
      <c r="BB51" s="78"/>
    </row>
    <row r="52" spans="1:55" s="77" customFormat="1" x14ac:dyDescent="0.2">
      <c r="A52" s="77" t="s">
        <v>141</v>
      </c>
      <c r="B52" s="78">
        <v>1400</v>
      </c>
      <c r="C52" s="78" t="s">
        <v>0</v>
      </c>
      <c r="D52" s="79" t="s">
        <v>4</v>
      </c>
      <c r="E52" s="79" t="s">
        <v>142</v>
      </c>
      <c r="F52" s="78">
        <v>0.01</v>
      </c>
      <c r="G52" s="78">
        <f t="shared" si="0"/>
        <v>0.99</v>
      </c>
      <c r="H52" s="79" t="s">
        <v>146</v>
      </c>
      <c r="I52" s="78" t="s">
        <v>144</v>
      </c>
      <c r="J52" s="78"/>
      <c r="K52" s="78">
        <v>5.0999999999999996</v>
      </c>
      <c r="L52" s="80">
        <v>15.7538689648781</v>
      </c>
      <c r="M52" s="78">
        <v>0.22110428399999901</v>
      </c>
      <c r="N52" s="78"/>
      <c r="O52" s="78"/>
      <c r="P52" s="81">
        <v>1.0316186299612899</v>
      </c>
      <c r="Q52" s="81">
        <v>1.0334204729022001</v>
      </c>
      <c r="R52" s="81">
        <v>1.3792684058001199</v>
      </c>
      <c r="S52" s="78">
        <v>-3.79436568831956</v>
      </c>
      <c r="T52" s="78">
        <v>-4.0774107518377303</v>
      </c>
      <c r="U52" s="78">
        <v>-9.93680219519843</v>
      </c>
      <c r="V52" s="78">
        <v>-3.7963853565399002</v>
      </c>
      <c r="W52" s="78">
        <v>-9.6812718475808293</v>
      </c>
      <c r="X52" s="78">
        <v>4.9191390000000003E-3</v>
      </c>
      <c r="Y52" s="78">
        <v>3.5928990000000001E-3</v>
      </c>
      <c r="Z52" s="82">
        <v>9.9189700000000007E-6</v>
      </c>
      <c r="AA52" s="82">
        <v>9.9189700000000007E-6</v>
      </c>
      <c r="AB52" s="83">
        <f>((EXP(S52)*0.0047)/X52)*0.99279954</f>
        <v>2.1340188430624466E-2</v>
      </c>
      <c r="AC52" s="82">
        <f t="shared" si="36"/>
        <v>1.3904021469997904E-14</v>
      </c>
      <c r="AD52" s="82">
        <f t="shared" si="37"/>
        <v>1.4343647579831599E-14</v>
      </c>
      <c r="AE52" s="82">
        <f t="shared" si="38"/>
        <v>3.6023574397917318E-7</v>
      </c>
      <c r="AF52" s="84">
        <f>((EXP(V52)*0.0047)/X52)*0.00720046</f>
        <v>1.5446133850940334E-4</v>
      </c>
      <c r="AG52" s="82">
        <f t="shared" si="39"/>
        <v>6.472124100092899E-16</v>
      </c>
      <c r="AH52" s="83"/>
      <c r="AI52" s="83"/>
      <c r="AJ52" s="83"/>
      <c r="AK52" s="83"/>
      <c r="AL52" s="83"/>
      <c r="AM52" s="83"/>
      <c r="AN52" s="83"/>
      <c r="AO52" s="83"/>
      <c r="AP52" s="83"/>
      <c r="AQ52" s="83"/>
      <c r="AR52" s="83"/>
      <c r="AS52" s="83"/>
      <c r="AT52" s="83"/>
      <c r="AU52" s="83"/>
      <c r="AV52" s="83"/>
      <c r="AW52" s="83"/>
      <c r="AX52" s="83"/>
      <c r="AY52" s="83"/>
      <c r="AZ52" s="83"/>
      <c r="BA52" s="83"/>
      <c r="BB52" s="78"/>
    </row>
    <row r="53" spans="1:55" s="1" customFormat="1" x14ac:dyDescent="0.2">
      <c r="A53" s="1" t="s">
        <v>141</v>
      </c>
      <c r="B53" s="86">
        <v>1400</v>
      </c>
      <c r="C53" s="86" t="s">
        <v>0</v>
      </c>
      <c r="D53" s="87" t="s">
        <v>3</v>
      </c>
      <c r="E53" s="87" t="s">
        <v>142</v>
      </c>
      <c r="F53" s="86">
        <v>0.01</v>
      </c>
      <c r="G53" s="86">
        <f t="shared" si="0"/>
        <v>0.99</v>
      </c>
      <c r="H53" s="87" t="s">
        <v>143</v>
      </c>
      <c r="I53" s="86" t="s">
        <v>144</v>
      </c>
      <c r="J53" s="86"/>
      <c r="K53" s="86">
        <v>5.0999999999999996</v>
      </c>
      <c r="L53" s="88">
        <v>15.7538689648781</v>
      </c>
      <c r="M53" s="86">
        <v>0.64369996299999999</v>
      </c>
      <c r="N53" s="86"/>
      <c r="O53" s="86"/>
      <c r="P53" s="89">
        <v>1.73133483844224</v>
      </c>
      <c r="Q53" s="89">
        <v>1.1778262715177701</v>
      </c>
      <c r="R53" s="89">
        <v>2.60415608346158</v>
      </c>
      <c r="S53" s="86">
        <v>-3.9327837034159501</v>
      </c>
      <c r="T53" s="86">
        <v>-4.7015258013573202</v>
      </c>
      <c r="U53" s="86">
        <v>-10.4390403708141</v>
      </c>
      <c r="V53" s="86">
        <v>-3.9332099601108599</v>
      </c>
      <c r="W53" s="86">
        <v>-10.1949212558452</v>
      </c>
      <c r="X53" s="86">
        <v>1.2620681E-2</v>
      </c>
      <c r="Y53" s="86">
        <v>3.3794129999999999E-3</v>
      </c>
      <c r="Z53" s="90">
        <v>9.2467499999999992E-6</v>
      </c>
      <c r="AA53" s="90">
        <v>9.2467499999999992E-6</v>
      </c>
      <c r="AB53" s="91">
        <f>((EXP(S53)*0.04)/X53)*0.99279954</f>
        <v>6.1638563384235595E-2</v>
      </c>
      <c r="AC53" s="90">
        <f t="shared" si="36"/>
        <v>4.0160090969222982E-14</v>
      </c>
      <c r="AD53" s="90">
        <f t="shared" si="37"/>
        <v>6.9530564610025337E-14</v>
      </c>
      <c r="AE53" s="90">
        <f t="shared" si="38"/>
        <v>1.746236062492447E-6</v>
      </c>
      <c r="AF53" s="92">
        <f>((EXP(V53)*0.04)/X53)*0.00720046</f>
        <v>4.4685442401814015E-4</v>
      </c>
      <c r="AG53" s="90">
        <f t="shared" si="39"/>
        <v>1.8723761653437116E-15</v>
      </c>
      <c r="AH53" s="91"/>
      <c r="AI53" s="91"/>
      <c r="AJ53" s="91"/>
      <c r="AK53" s="91"/>
      <c r="AL53" s="91"/>
      <c r="AM53" s="91"/>
      <c r="AN53" s="91"/>
      <c r="AO53" s="91"/>
      <c r="AP53" s="91"/>
      <c r="AQ53" s="91"/>
      <c r="AR53" s="91"/>
      <c r="AS53" s="91"/>
      <c r="AT53" s="91"/>
      <c r="AU53" s="91"/>
      <c r="AV53" s="91"/>
      <c r="AW53" s="91"/>
      <c r="AX53" s="91"/>
      <c r="AY53" s="91"/>
      <c r="AZ53" s="91"/>
      <c r="BA53" s="91"/>
      <c r="BB53" s="86"/>
    </row>
    <row r="54" spans="1:55" s="1" customFormat="1" x14ac:dyDescent="0.2">
      <c r="A54" s="1" t="s">
        <v>141</v>
      </c>
      <c r="B54" s="86">
        <v>1400</v>
      </c>
      <c r="C54" s="86" t="s">
        <v>0</v>
      </c>
      <c r="D54" s="87" t="s">
        <v>3</v>
      </c>
      <c r="E54" s="87" t="s">
        <v>142</v>
      </c>
      <c r="F54" s="86">
        <v>0.01</v>
      </c>
      <c r="G54" s="86">
        <f t="shared" si="0"/>
        <v>0.99</v>
      </c>
      <c r="H54" s="87" t="s">
        <v>145</v>
      </c>
      <c r="I54" s="86" t="s">
        <v>144</v>
      </c>
      <c r="J54" s="86"/>
      <c r="K54" s="86">
        <v>5.0999999999999996</v>
      </c>
      <c r="L54" s="88">
        <v>15.7538689648781</v>
      </c>
      <c r="M54" s="86">
        <v>0.64369996299999999</v>
      </c>
      <c r="N54" s="86"/>
      <c r="O54" s="86"/>
      <c r="P54" s="89">
        <v>1.2608420972412</v>
      </c>
      <c r="Q54" s="89">
        <v>1.0044851813212701</v>
      </c>
      <c r="R54" s="89">
        <v>8.9902826543765393</v>
      </c>
      <c r="S54" s="86">
        <v>-3.8494076977548999</v>
      </c>
      <c r="T54" s="86">
        <v>-4.9352626607300802</v>
      </c>
      <c r="U54" s="86">
        <v>-10.8319726741806</v>
      </c>
      <c r="V54" s="86">
        <v>-3.8524385174698201</v>
      </c>
      <c r="W54" s="86">
        <v>-8.8751141866741001</v>
      </c>
      <c r="X54" s="86">
        <v>1.2620681E-2</v>
      </c>
      <c r="Y54" s="86">
        <v>3.3794129999999999E-3</v>
      </c>
      <c r="Z54" s="90">
        <v>9.2467499999999992E-6</v>
      </c>
      <c r="AA54" s="90">
        <v>9.2467499999999992E-6</v>
      </c>
      <c r="AB54" s="91">
        <f>((EXP(S54)*0.04)/X54)*0.99279954</f>
        <v>6.6998063051301085E-2</v>
      </c>
      <c r="AC54" s="90">
        <f t="shared" si="36"/>
        <v>4.3652028197499112E-14</v>
      </c>
      <c r="AD54" s="90">
        <f t="shared" si="37"/>
        <v>5.5038314781366782E-14</v>
      </c>
      <c r="AE54" s="90">
        <f t="shared" si="38"/>
        <v>1.3822682244719765E-6</v>
      </c>
      <c r="AF54" s="92">
        <f>((EXP(V54)*0.04)/X54)*0.00720046</f>
        <v>4.8444519623845952E-4</v>
      </c>
      <c r="AG54" s="90">
        <f t="shared" si="39"/>
        <v>2.0298862226668392E-15</v>
      </c>
      <c r="AH54" s="91"/>
      <c r="AI54" s="91"/>
      <c r="AJ54" s="91"/>
      <c r="AK54" s="91"/>
      <c r="AL54" s="91"/>
      <c r="AM54" s="91"/>
      <c r="AN54" s="91"/>
      <c r="AO54" s="91"/>
      <c r="AP54" s="91"/>
      <c r="AQ54" s="91"/>
      <c r="AR54" s="91"/>
      <c r="AS54" s="91"/>
      <c r="AT54" s="91"/>
      <c r="AU54" s="91"/>
      <c r="AV54" s="91"/>
      <c r="AW54" s="91"/>
      <c r="AX54" s="91"/>
      <c r="AY54" s="91"/>
      <c r="AZ54" s="91"/>
      <c r="BA54" s="91"/>
      <c r="BB54" s="86"/>
    </row>
    <row r="55" spans="1:55" s="1" customFormat="1" x14ac:dyDescent="0.2">
      <c r="A55" s="1" t="s">
        <v>141</v>
      </c>
      <c r="B55" s="86">
        <v>1400</v>
      </c>
      <c r="C55" s="86" t="s">
        <v>0</v>
      </c>
      <c r="D55" s="87" t="s">
        <v>3</v>
      </c>
      <c r="E55" s="87" t="s">
        <v>142</v>
      </c>
      <c r="F55" s="86">
        <v>0.01</v>
      </c>
      <c r="G55" s="86">
        <f t="shared" si="0"/>
        <v>0.99</v>
      </c>
      <c r="H55" s="87" t="s">
        <v>146</v>
      </c>
      <c r="I55" s="86" t="s">
        <v>144</v>
      </c>
      <c r="J55" s="86"/>
      <c r="K55" s="86">
        <v>5.0999999999999996</v>
      </c>
      <c r="L55" s="88">
        <v>15.7538689648781</v>
      </c>
      <c r="M55" s="86">
        <v>0.64369996299999999</v>
      </c>
      <c r="N55" s="86"/>
      <c r="O55" s="86"/>
      <c r="P55" s="89">
        <v>1.34123472987341</v>
      </c>
      <c r="Q55" s="89">
        <v>1.15451860297926</v>
      </c>
      <c r="R55" s="89">
        <v>9.25383685561596</v>
      </c>
      <c r="S55" s="86">
        <v>-3.8498810164774402</v>
      </c>
      <c r="T55" s="86">
        <v>-4.8739251784245798</v>
      </c>
      <c r="U55" s="86">
        <v>-10.6314268816121</v>
      </c>
      <c r="V55" s="86">
        <v>-3.8530962220599601</v>
      </c>
      <c r="W55" s="86">
        <v>-8.8468779195074596</v>
      </c>
      <c r="X55" s="86">
        <v>1.2620681E-2</v>
      </c>
      <c r="Y55" s="86">
        <v>3.3794129999999999E-3</v>
      </c>
      <c r="Z55" s="90">
        <v>9.2467499999999992E-6</v>
      </c>
      <c r="AA55" s="90">
        <v>9.2467499999999992E-6</v>
      </c>
      <c r="AB55" s="91">
        <f>((EXP(S55)*0.04)/X55)*0.99279954</f>
        <v>6.6966359117309623E-2</v>
      </c>
      <c r="AC55" s="90">
        <f t="shared" si="36"/>
        <v>4.3631371764200336E-14</v>
      </c>
      <c r="AD55" s="90">
        <f t="shared" si="37"/>
        <v>5.8519911122163564E-14</v>
      </c>
      <c r="AE55" s="90">
        <f t="shared" si="38"/>
        <v>1.4697073114323674E-6</v>
      </c>
      <c r="AF55" s="92">
        <f>((EXP(V55)*0.04)/X55)*0.00720046</f>
        <v>4.8412667916577449E-4</v>
      </c>
      <c r="AG55" s="90">
        <f t="shared" si="39"/>
        <v>2.0285515961238419E-15</v>
      </c>
      <c r="AH55" s="91"/>
      <c r="AI55" s="91"/>
      <c r="AJ55" s="91"/>
      <c r="AK55" s="91"/>
      <c r="AL55" s="91"/>
      <c r="AM55" s="91"/>
      <c r="AN55" s="91"/>
      <c r="AO55" s="91"/>
      <c r="AP55" s="91"/>
      <c r="AQ55" s="91"/>
      <c r="AR55" s="91"/>
      <c r="AS55" s="91"/>
      <c r="AT55" s="91"/>
      <c r="AU55" s="91"/>
      <c r="AV55" s="91"/>
      <c r="AW55" s="91"/>
      <c r="AX55" s="91"/>
      <c r="AY55" s="91"/>
      <c r="AZ55" s="91"/>
      <c r="BA55" s="91"/>
      <c r="BB55" s="86"/>
    </row>
    <row r="56" spans="1:55" s="93" customFormat="1" x14ac:dyDescent="0.2">
      <c r="A56" s="93" t="s">
        <v>141</v>
      </c>
      <c r="B56" s="94">
        <v>1400</v>
      </c>
      <c r="C56" s="94" t="s">
        <v>0</v>
      </c>
      <c r="D56" s="95" t="s">
        <v>147</v>
      </c>
      <c r="E56" s="95" t="s">
        <v>142</v>
      </c>
      <c r="F56" s="94">
        <v>0.01</v>
      </c>
      <c r="G56" s="94">
        <f t="shared" si="0"/>
        <v>0.99</v>
      </c>
      <c r="H56" s="95" t="s">
        <v>143</v>
      </c>
      <c r="I56" s="94" t="s">
        <v>144</v>
      </c>
      <c r="J56" s="94"/>
      <c r="K56" s="94">
        <v>5.0999999999999996</v>
      </c>
      <c r="L56" s="96">
        <v>15.7538689648781</v>
      </c>
      <c r="M56" s="94"/>
      <c r="N56" s="96">
        <v>0.97153213685792594</v>
      </c>
      <c r="O56" s="96">
        <v>2.8467863142074088E-2</v>
      </c>
      <c r="P56" s="97">
        <f t="shared" ref="P56:Q58" si="40">((P53*$O56*AC53)+(P50*$N56*AC50))/(AC53*$O56+AC50*$N56)</f>
        <v>1.0752259170983545</v>
      </c>
      <c r="Q56" s="97">
        <f t="shared" si="40"/>
        <v>1.1260171141591877</v>
      </c>
      <c r="R56" s="97">
        <f>((R53*$O56*AG53)+(R50*$N56*AG50))/(AG53*$O56+AG50*$N56)</f>
        <v>1.5334367248328091</v>
      </c>
      <c r="S56" s="94"/>
      <c r="T56" s="94"/>
      <c r="U56" s="94"/>
      <c r="V56" s="94"/>
      <c r="W56" s="94"/>
      <c r="X56" s="94"/>
      <c r="Y56" s="94"/>
      <c r="Z56" s="98"/>
      <c r="AA56" s="98"/>
      <c r="AB56" s="94"/>
      <c r="AC56" s="94"/>
      <c r="AD56" s="94"/>
      <c r="AE56" s="94"/>
      <c r="AF56" s="94"/>
      <c r="AG56" s="94"/>
      <c r="AH56" s="100"/>
      <c r="AI56" s="100"/>
      <c r="AJ56" s="100"/>
      <c r="AK56" s="100"/>
      <c r="AL56" s="100"/>
      <c r="AM56" s="100"/>
      <c r="AN56" s="100"/>
      <c r="AO56" s="100"/>
      <c r="AP56" s="100"/>
      <c r="AQ56" s="100"/>
      <c r="AR56" s="100"/>
      <c r="AS56" s="100"/>
      <c r="AT56" s="100"/>
      <c r="AU56" s="100"/>
      <c r="AV56" s="100"/>
      <c r="AW56" s="100"/>
      <c r="AX56" s="100"/>
      <c r="AY56" s="100"/>
      <c r="AZ56" s="100"/>
      <c r="BA56" s="100"/>
      <c r="BB56" s="96">
        <v>8.7864291873245293</v>
      </c>
      <c r="BC56" s="99">
        <f>($BE$3 - BB56*(2.7-3.3) - 200*(3.3)) / (1.03-3.3) * 1000</f>
        <v>1263.4988932182305</v>
      </c>
    </row>
    <row r="57" spans="1:55" s="93" customFormat="1" x14ac:dyDescent="0.2">
      <c r="A57" s="93" t="s">
        <v>141</v>
      </c>
      <c r="B57" s="94">
        <v>1400</v>
      </c>
      <c r="C57" s="94" t="s">
        <v>0</v>
      </c>
      <c r="D57" s="95" t="s">
        <v>147</v>
      </c>
      <c r="E57" s="95" t="s">
        <v>142</v>
      </c>
      <c r="F57" s="94">
        <v>0.01</v>
      </c>
      <c r="G57" s="94">
        <f t="shared" si="0"/>
        <v>0.99</v>
      </c>
      <c r="H57" s="95" t="s">
        <v>145</v>
      </c>
      <c r="I57" s="94" t="s">
        <v>144</v>
      </c>
      <c r="J57" s="94"/>
      <c r="K57" s="94">
        <v>5.0999999999999996</v>
      </c>
      <c r="L57" s="96">
        <v>15.7538689648781</v>
      </c>
      <c r="M57" s="94"/>
      <c r="N57" s="96">
        <v>0.97153213685792594</v>
      </c>
      <c r="O57" s="96">
        <v>2.8467863142074088E-2</v>
      </c>
      <c r="P57" s="97">
        <f t="shared" si="40"/>
        <v>1.0522173852090584</v>
      </c>
      <c r="Q57" s="97">
        <f t="shared" si="40"/>
        <v>1.0010758959889527</v>
      </c>
      <c r="R57" s="97">
        <f>((R54*$O57*AG54)+(R51*$N57*AG51))/(AG54*$O57+AG51*$N57)</f>
        <v>1.9011532653043468</v>
      </c>
      <c r="S57" s="94"/>
      <c r="T57" s="94"/>
      <c r="U57" s="94"/>
      <c r="V57" s="94"/>
      <c r="W57" s="94"/>
      <c r="X57" s="94"/>
      <c r="Y57" s="94"/>
      <c r="Z57" s="98"/>
      <c r="AA57" s="98"/>
      <c r="AB57" s="94"/>
      <c r="AC57" s="94"/>
      <c r="AD57" s="94"/>
      <c r="AE57" s="94"/>
      <c r="AF57" s="94"/>
      <c r="AG57" s="94"/>
      <c r="AH57" s="100"/>
      <c r="AI57" s="100"/>
      <c r="AJ57" s="100"/>
      <c r="AK57" s="100"/>
      <c r="AL57" s="100"/>
      <c r="AM57" s="100"/>
      <c r="AN57" s="100"/>
      <c r="AO57" s="100"/>
      <c r="AP57" s="100"/>
      <c r="AQ57" s="100"/>
      <c r="AR57" s="100"/>
      <c r="AS57" s="100"/>
      <c r="AT57" s="100"/>
      <c r="AU57" s="100"/>
      <c r="AV57" s="100"/>
      <c r="AW57" s="100"/>
      <c r="AX57" s="100"/>
      <c r="AY57" s="100"/>
      <c r="AZ57" s="100"/>
      <c r="BA57" s="100"/>
      <c r="BB57" s="96">
        <v>8.7864291873245293</v>
      </c>
      <c r="BC57" s="99">
        <f>($BE$3 - BB57*(2.7-3.3) - 200*(3.3)) / (1.03-3.3) * 1000</f>
        <v>1263.4988932182305</v>
      </c>
    </row>
    <row r="58" spans="1:55" s="93" customFormat="1" x14ac:dyDescent="0.2">
      <c r="A58" s="93" t="s">
        <v>141</v>
      </c>
      <c r="B58" s="94">
        <v>1400</v>
      </c>
      <c r="C58" s="94" t="s">
        <v>0</v>
      </c>
      <c r="D58" s="95" t="s">
        <v>147</v>
      </c>
      <c r="E58" s="95" t="s">
        <v>142</v>
      </c>
      <c r="F58" s="94">
        <v>0.01</v>
      </c>
      <c r="G58" s="94">
        <f t="shared" si="0"/>
        <v>0.99</v>
      </c>
      <c r="H58" s="95" t="s">
        <v>146</v>
      </c>
      <c r="I58" s="94" t="s">
        <v>144</v>
      </c>
      <c r="J58" s="94"/>
      <c r="K58" s="94">
        <v>5.0999999999999996</v>
      </c>
      <c r="L58" s="96">
        <v>15.7538689648781</v>
      </c>
      <c r="M58" s="94"/>
      <c r="N58" s="96">
        <v>0.97153213685792594</v>
      </c>
      <c r="O58" s="96">
        <v>2.8467863142074088E-2</v>
      </c>
      <c r="P58" s="97">
        <f t="shared" si="40"/>
        <v>1.0576907620868747</v>
      </c>
      <c r="Q58" s="97">
        <f t="shared" si="40"/>
        <v>1.0463516044254704</v>
      </c>
      <c r="R58" s="97">
        <f>((R55*$O58*AG55)+(R52*$N58*AG52))/(AG55*$O58+AG52*$N58)</f>
        <v>2.0416439020581172</v>
      </c>
      <c r="S58" s="94"/>
      <c r="T58" s="94"/>
      <c r="U58" s="94"/>
      <c r="V58" s="94"/>
      <c r="W58" s="94"/>
      <c r="X58" s="94"/>
      <c r="Y58" s="94"/>
      <c r="Z58" s="98"/>
      <c r="AA58" s="98"/>
      <c r="AB58" s="94"/>
      <c r="AC58" s="94"/>
      <c r="AD58" s="94"/>
      <c r="AE58" s="94"/>
      <c r="AF58" s="94"/>
      <c r="AG58" s="94"/>
      <c r="AH58" s="100"/>
      <c r="AI58" s="100"/>
      <c r="AJ58" s="100"/>
      <c r="AK58" s="100"/>
      <c r="AL58" s="100"/>
      <c r="AM58" s="100"/>
      <c r="AN58" s="100"/>
      <c r="AO58" s="100"/>
      <c r="AP58" s="100"/>
      <c r="AQ58" s="100"/>
      <c r="AR58" s="100"/>
      <c r="AS58" s="100"/>
      <c r="AT58" s="100"/>
      <c r="AU58" s="100"/>
      <c r="AV58" s="100"/>
      <c r="AW58" s="100"/>
      <c r="AX58" s="100"/>
      <c r="AY58" s="100"/>
      <c r="AZ58" s="100"/>
      <c r="BA58" s="100"/>
      <c r="BB58" s="96">
        <v>8.7864291873245293</v>
      </c>
      <c r="BC58" s="99">
        <f>($BE$3 - BB58*(2.7-3.3) - 200*(3.3)) / (1.03-3.3) * 1000</f>
        <v>1263.4988932182305</v>
      </c>
    </row>
    <row r="59" spans="1:55" s="77" customFormat="1" x14ac:dyDescent="0.2">
      <c r="A59" s="77" t="s">
        <v>141</v>
      </c>
      <c r="B59" s="78">
        <v>1400</v>
      </c>
      <c r="C59" s="78" t="s">
        <v>0</v>
      </c>
      <c r="D59" s="79" t="s">
        <v>4</v>
      </c>
      <c r="E59" s="79" t="s">
        <v>142</v>
      </c>
      <c r="F59" s="78">
        <v>0.05</v>
      </c>
      <c r="G59" s="78">
        <f t="shared" si="0"/>
        <v>0.95</v>
      </c>
      <c r="H59" s="79" t="s">
        <v>143</v>
      </c>
      <c r="I59" s="78" t="s">
        <v>144</v>
      </c>
      <c r="J59" s="78"/>
      <c r="K59" s="78">
        <v>5.0999999999999996</v>
      </c>
      <c r="L59" s="80">
        <v>15.7538689648781</v>
      </c>
      <c r="M59" s="78">
        <v>0.209751086</v>
      </c>
      <c r="N59" s="78"/>
      <c r="O59" s="78"/>
      <c r="P59" s="81">
        <v>1.01140277750229</v>
      </c>
      <c r="Q59" s="81">
        <v>1.1232777787838399</v>
      </c>
      <c r="R59" s="81">
        <v>1.42599938553238</v>
      </c>
      <c r="S59" s="78">
        <v>-3.71346390491636</v>
      </c>
      <c r="T59" s="78">
        <v>-4.0314959224370401</v>
      </c>
      <c r="U59" s="78">
        <v>-9.8262266851855706</v>
      </c>
      <c r="V59" s="78">
        <v>-3.7137407596224201</v>
      </c>
      <c r="W59" s="78">
        <v>-9.5992199040428599</v>
      </c>
      <c r="X59" s="78">
        <v>5.1255169999999996E-3</v>
      </c>
      <c r="Y59" s="78">
        <v>3.6871769999999998E-3</v>
      </c>
      <c r="Z59" s="82">
        <v>9.9905000000000003E-6</v>
      </c>
      <c r="AA59" s="82">
        <v>9.9905000000000003E-6</v>
      </c>
      <c r="AB59" s="83">
        <f>((EXP(S59)*0.0047)/X59)*0.99279954</f>
        <v>2.2206742886097607E-2</v>
      </c>
      <c r="AC59" s="82">
        <f t="shared" ref="AC59:AC64" si="41">AB59/238.050785*0.0000000001551</f>
        <v>1.4468617785208057E-14</v>
      </c>
      <c r="AD59" s="82">
        <f t="shared" ref="AD59:AD64" si="42">P59*AC59</f>
        <v>1.463360021457846E-14</v>
      </c>
      <c r="AE59" s="82">
        <f t="shared" ref="AE59:AE64" si="43">AD59*230/0.000009158</f>
        <v>3.6751780403505634E-7</v>
      </c>
      <c r="AF59" s="84">
        <f>((EXP(V59)*0.0047)/X59)*0.00720046</f>
        <v>1.610138752519904E-4</v>
      </c>
      <c r="AG59" s="82">
        <f t="shared" ref="AG59:AG64" si="44">AF59/235.043992*0.00000000098486385</f>
        <v>6.7466836201494991E-16</v>
      </c>
      <c r="AH59" s="83"/>
      <c r="AI59" s="83"/>
      <c r="AJ59" s="83"/>
      <c r="AK59" s="83"/>
      <c r="AL59" s="83"/>
      <c r="AM59" s="83"/>
      <c r="AN59" s="83"/>
      <c r="AO59" s="83"/>
      <c r="AP59" s="83"/>
      <c r="AQ59" s="83"/>
      <c r="AR59" s="83"/>
      <c r="AS59" s="83"/>
      <c r="AT59" s="83"/>
      <c r="AU59" s="83"/>
      <c r="AV59" s="83"/>
      <c r="AW59" s="83"/>
      <c r="AX59" s="83"/>
      <c r="AY59" s="83"/>
      <c r="AZ59" s="83"/>
      <c r="BA59" s="83"/>
      <c r="BB59" s="78"/>
    </row>
    <row r="60" spans="1:55" s="77" customFormat="1" x14ac:dyDescent="0.2">
      <c r="A60" s="77" t="s">
        <v>141</v>
      </c>
      <c r="B60" s="78">
        <v>1400</v>
      </c>
      <c r="C60" s="78" t="s">
        <v>0</v>
      </c>
      <c r="D60" s="79" t="s">
        <v>4</v>
      </c>
      <c r="E60" s="79" t="s">
        <v>142</v>
      </c>
      <c r="F60" s="78">
        <v>0.05</v>
      </c>
      <c r="G60" s="78">
        <f t="shared" si="0"/>
        <v>0.95</v>
      </c>
      <c r="H60" s="79" t="s">
        <v>145</v>
      </c>
      <c r="I60" s="78" t="s">
        <v>144</v>
      </c>
      <c r="J60" s="78"/>
      <c r="K60" s="78">
        <v>5.0999999999999996</v>
      </c>
      <c r="L60" s="80">
        <v>15.7538689648781</v>
      </c>
      <c r="M60" s="78">
        <v>0.209751086</v>
      </c>
      <c r="N60" s="78"/>
      <c r="O60" s="78"/>
      <c r="P60" s="81">
        <v>1.0324878743614501</v>
      </c>
      <c r="Q60" s="81">
        <v>1.00068217400144</v>
      </c>
      <c r="R60" s="81">
        <v>1.22158661633751</v>
      </c>
      <c r="S60" s="78">
        <v>-3.7021348526649702</v>
      </c>
      <c r="T60" s="78">
        <v>-3.99953382421704</v>
      </c>
      <c r="U60" s="78">
        <v>-9.9098336449236903</v>
      </c>
      <c r="V60" s="78">
        <v>-3.6998977479342399</v>
      </c>
      <c r="W60" s="78">
        <v>-9.7400992644282898</v>
      </c>
      <c r="X60" s="78">
        <v>5.1255169999999996E-3</v>
      </c>
      <c r="Y60" s="78">
        <v>3.6871769999999998E-3</v>
      </c>
      <c r="Z60" s="82">
        <v>9.9905000000000003E-6</v>
      </c>
      <c r="AA60" s="82">
        <v>9.9905000000000003E-6</v>
      </c>
      <c r="AB60" s="83">
        <f>((EXP(S60)*0.0047)/X60)*0.99279954</f>
        <v>2.2459754722633195E-2</v>
      </c>
      <c r="AC60" s="82">
        <f t="shared" si="41"/>
        <v>1.4633465533333189E-14</v>
      </c>
      <c r="AD60" s="82">
        <f t="shared" si="42"/>
        <v>1.5108875723052726E-14</v>
      </c>
      <c r="AE60" s="82">
        <f t="shared" si="43"/>
        <v>3.7945418391593437E-7</v>
      </c>
      <c r="AF60" s="84">
        <f>((EXP(V60)*0.0047)/X60)*0.00720046</f>
        <v>1.6325829110536442E-4</v>
      </c>
      <c r="AG60" s="82">
        <f t="shared" si="44"/>
        <v>6.8407274635826454E-16</v>
      </c>
      <c r="AH60" s="83"/>
      <c r="AI60" s="83"/>
      <c r="AJ60" s="83"/>
      <c r="AK60" s="83"/>
      <c r="AL60" s="83"/>
      <c r="AM60" s="83"/>
      <c r="AN60" s="83"/>
      <c r="AO60" s="83"/>
      <c r="AP60" s="83"/>
      <c r="AQ60" s="83"/>
      <c r="AR60" s="83"/>
      <c r="AS60" s="83"/>
      <c r="AT60" s="83"/>
      <c r="AU60" s="83"/>
      <c r="AV60" s="83"/>
      <c r="AW60" s="83"/>
      <c r="AX60" s="83"/>
      <c r="AY60" s="83"/>
      <c r="AZ60" s="83"/>
      <c r="BA60" s="83"/>
      <c r="BB60" s="78"/>
    </row>
    <row r="61" spans="1:55" s="77" customFormat="1" x14ac:dyDescent="0.2">
      <c r="A61" s="77" t="s">
        <v>141</v>
      </c>
      <c r="B61" s="78">
        <v>1400</v>
      </c>
      <c r="C61" s="78" t="s">
        <v>0</v>
      </c>
      <c r="D61" s="79" t="s">
        <v>4</v>
      </c>
      <c r="E61" s="79" t="s">
        <v>142</v>
      </c>
      <c r="F61" s="78">
        <v>0.05</v>
      </c>
      <c r="G61" s="78">
        <f t="shared" si="0"/>
        <v>0.95</v>
      </c>
      <c r="H61" s="79" t="s">
        <v>146</v>
      </c>
      <c r="I61" s="78" t="s">
        <v>144</v>
      </c>
      <c r="J61" s="78"/>
      <c r="K61" s="78">
        <v>5.0999999999999996</v>
      </c>
      <c r="L61" s="80">
        <v>15.7538689648781</v>
      </c>
      <c r="M61" s="78">
        <v>0.209751086</v>
      </c>
      <c r="N61" s="78"/>
      <c r="O61" s="78"/>
      <c r="P61" s="81">
        <v>1.0267183442266301</v>
      </c>
      <c r="Q61" s="81">
        <v>1.0355229641546799</v>
      </c>
      <c r="R61" s="81">
        <v>1.34614553652656</v>
      </c>
      <c r="S61" s="78">
        <v>-3.70359779811016</v>
      </c>
      <c r="T61" s="78">
        <v>-4.0066004291501898</v>
      </c>
      <c r="U61" s="78">
        <v>-9.8826756128001705</v>
      </c>
      <c r="V61" s="78">
        <v>-3.6975832608370398</v>
      </c>
      <c r="W61" s="78">
        <v>-9.6406899457636293</v>
      </c>
      <c r="X61" s="78">
        <v>5.1255169999999996E-3</v>
      </c>
      <c r="Y61" s="78">
        <v>3.6871769999999998E-3</v>
      </c>
      <c r="Z61" s="82">
        <v>9.9905000000000003E-6</v>
      </c>
      <c r="AA61" s="82">
        <v>9.9905000000000003E-6</v>
      </c>
      <c r="AB61" s="83">
        <f>((EXP(S61)*0.0047)/X61)*0.99279954</f>
        <v>2.2426921349334453E-2</v>
      </c>
      <c r="AC61" s="82">
        <f t="shared" si="41"/>
        <v>1.4612073223290458E-14</v>
      </c>
      <c r="AD61" s="82">
        <f t="shared" si="42"/>
        <v>1.5002483625535058E-14</v>
      </c>
      <c r="AE61" s="82">
        <f t="shared" si="43"/>
        <v>3.7678218321391827E-7</v>
      </c>
      <c r="AF61" s="84">
        <f>((EXP(V61)*0.0047)/X61)*0.00720046</f>
        <v>1.6363658792632095E-4</v>
      </c>
      <c r="AG61" s="82">
        <f t="shared" si="44"/>
        <v>6.8565785755536342E-16</v>
      </c>
      <c r="AH61" s="83"/>
      <c r="AI61" s="83"/>
      <c r="AJ61" s="83"/>
      <c r="AK61" s="83"/>
      <c r="AL61" s="83"/>
      <c r="AM61" s="83"/>
      <c r="AN61" s="83"/>
      <c r="AO61" s="83"/>
      <c r="AP61" s="83"/>
      <c r="AQ61" s="83"/>
      <c r="AR61" s="83"/>
      <c r="AS61" s="83"/>
      <c r="AT61" s="83"/>
      <c r="AU61" s="83"/>
      <c r="AV61" s="83"/>
      <c r="AW61" s="83"/>
      <c r="AX61" s="83"/>
      <c r="AY61" s="83"/>
      <c r="AZ61" s="83"/>
      <c r="BA61" s="83"/>
      <c r="BB61" s="78"/>
    </row>
    <row r="62" spans="1:55" s="1" customFormat="1" x14ac:dyDescent="0.2">
      <c r="A62" s="1" t="s">
        <v>141</v>
      </c>
      <c r="B62" s="86">
        <v>1400</v>
      </c>
      <c r="C62" s="86" t="s">
        <v>0</v>
      </c>
      <c r="D62" s="87" t="s">
        <v>3</v>
      </c>
      <c r="E62" s="87" t="s">
        <v>142</v>
      </c>
      <c r="F62" s="86">
        <v>0.05</v>
      </c>
      <c r="G62" s="86">
        <f t="shared" si="0"/>
        <v>0.95</v>
      </c>
      <c r="H62" s="87" t="s">
        <v>143</v>
      </c>
      <c r="I62" s="86" t="s">
        <v>144</v>
      </c>
      <c r="J62" s="86"/>
      <c r="K62" s="86">
        <v>5.0999999999999996</v>
      </c>
      <c r="L62" s="88">
        <v>15.7538689648781</v>
      </c>
      <c r="M62" s="86">
        <v>0.63803809999999905</v>
      </c>
      <c r="N62" s="86"/>
      <c r="O62" s="86"/>
      <c r="P62" s="89">
        <v>1.7364164615098201</v>
      </c>
      <c r="Q62" s="89">
        <v>1.1805668498164099</v>
      </c>
      <c r="R62" s="89">
        <v>2.6361914521870098</v>
      </c>
      <c r="S62" s="86">
        <v>-3.92350732526593</v>
      </c>
      <c r="T62" s="86">
        <v>-4.6893187524234303</v>
      </c>
      <c r="U62" s="86">
        <v>-10.424509010814299</v>
      </c>
      <c r="V62" s="86">
        <v>-3.9239602611884701</v>
      </c>
      <c r="W62" s="86">
        <v>-10.1734448919033</v>
      </c>
      <c r="X62" s="86">
        <v>1.2626739999999999E-2</v>
      </c>
      <c r="Y62" s="86">
        <v>3.3810350000000001E-3</v>
      </c>
      <c r="Z62" s="90">
        <v>9.2511899999999998E-6</v>
      </c>
      <c r="AA62" s="90">
        <v>9.2511899999999998E-6</v>
      </c>
      <c r="AB62" s="91">
        <f>((EXP(S62)*0.04)/X62)*0.99279954</f>
        <v>6.2183153061385658E-2</v>
      </c>
      <c r="AC62" s="90">
        <f t="shared" si="41"/>
        <v>4.0514913823203385E-14</v>
      </c>
      <c r="AD62" s="90">
        <f t="shared" si="42"/>
        <v>7.0350763299262115E-14</v>
      </c>
      <c r="AE62" s="90">
        <f t="shared" si="43"/>
        <v>1.7668350686645868E-6</v>
      </c>
      <c r="AF62" s="92">
        <f>((EXP(V62)*0.04)/X62)*0.00720046</f>
        <v>4.5079044997754927E-4</v>
      </c>
      <c r="AG62" s="90">
        <f t="shared" si="44"/>
        <v>1.8888686085118972E-15</v>
      </c>
      <c r="AH62" s="91"/>
      <c r="AI62" s="91"/>
      <c r="AJ62" s="91"/>
      <c r="AK62" s="91"/>
      <c r="AL62" s="91"/>
      <c r="AM62" s="91"/>
      <c r="AN62" s="91"/>
      <c r="AO62" s="91"/>
      <c r="AP62" s="91"/>
      <c r="AQ62" s="91"/>
      <c r="AR62" s="91"/>
      <c r="AS62" s="91"/>
      <c r="AT62" s="91"/>
      <c r="AU62" s="91"/>
      <c r="AV62" s="91"/>
      <c r="AW62" s="91"/>
      <c r="AX62" s="91"/>
      <c r="AY62" s="91"/>
      <c r="AZ62" s="91"/>
      <c r="BA62" s="91"/>
      <c r="BB62" s="86"/>
    </row>
    <row r="63" spans="1:55" s="1" customFormat="1" x14ac:dyDescent="0.2">
      <c r="A63" s="1" t="s">
        <v>141</v>
      </c>
      <c r="B63" s="86">
        <v>1400</v>
      </c>
      <c r="C63" s="86" t="s">
        <v>0</v>
      </c>
      <c r="D63" s="87" t="s">
        <v>3</v>
      </c>
      <c r="E63" s="87" t="s">
        <v>142</v>
      </c>
      <c r="F63" s="86">
        <v>0.05</v>
      </c>
      <c r="G63" s="86">
        <f t="shared" si="0"/>
        <v>0.95</v>
      </c>
      <c r="H63" s="87" t="s">
        <v>145</v>
      </c>
      <c r="I63" s="86" t="s">
        <v>144</v>
      </c>
      <c r="J63" s="86"/>
      <c r="K63" s="86">
        <v>5.0999999999999996</v>
      </c>
      <c r="L63" s="88">
        <v>15.7538689648781</v>
      </c>
      <c r="M63" s="86">
        <v>0.63803809999999905</v>
      </c>
      <c r="N63" s="86"/>
      <c r="O63" s="86"/>
      <c r="P63" s="89">
        <v>1.21504035394701</v>
      </c>
      <c r="Q63" s="89">
        <v>1.00383700319237</v>
      </c>
      <c r="R63" s="89">
        <v>1.9307381251847999</v>
      </c>
      <c r="S63" s="86">
        <v>-3.9123516971518302</v>
      </c>
      <c r="T63" s="86">
        <v>-5.0352093195937604</v>
      </c>
      <c r="U63" s="86">
        <v>-10.9325646216446</v>
      </c>
      <c r="V63" s="86">
        <v>-3.91464394825663</v>
      </c>
      <c r="W63" s="86">
        <v>-10.475561444702899</v>
      </c>
      <c r="X63" s="86">
        <v>1.2626739999999999E-2</v>
      </c>
      <c r="Y63" s="86">
        <v>3.3810350000000001E-3</v>
      </c>
      <c r="Z63" s="90">
        <v>9.2511899999999998E-6</v>
      </c>
      <c r="AA63" s="90">
        <v>9.2511899999999998E-6</v>
      </c>
      <c r="AB63" s="91">
        <f>((EXP(S63)*0.04)/X63)*0.99279954</f>
        <v>6.2880728905938446E-2</v>
      </c>
      <c r="AC63" s="90">
        <f t="shared" si="41"/>
        <v>4.0969413536321898E-14</v>
      </c>
      <c r="AD63" s="90">
        <f t="shared" si="42"/>
        <v>4.9779490724173983E-14</v>
      </c>
      <c r="AE63" s="90">
        <f t="shared" si="43"/>
        <v>1.2501946785935813E-6</v>
      </c>
      <c r="AF63" s="92">
        <f>((EXP(V63)*0.04)/X63)*0.00720046</f>
        <v>4.550097786518242E-4</v>
      </c>
      <c r="AG63" s="90">
        <f t="shared" si="44"/>
        <v>1.906548125640597E-15</v>
      </c>
      <c r="AH63" s="91"/>
      <c r="AI63" s="91"/>
      <c r="AJ63" s="91"/>
      <c r="AK63" s="91"/>
      <c r="AL63" s="91"/>
      <c r="AM63" s="91"/>
      <c r="AN63" s="91"/>
      <c r="AO63" s="91"/>
      <c r="AP63" s="91"/>
      <c r="AQ63" s="91"/>
      <c r="AR63" s="91"/>
      <c r="AS63" s="91"/>
      <c r="AT63" s="91"/>
      <c r="AU63" s="91"/>
      <c r="AV63" s="91"/>
      <c r="AW63" s="91"/>
      <c r="AX63" s="91"/>
      <c r="AY63" s="91"/>
      <c r="AZ63" s="91"/>
      <c r="BA63" s="91"/>
      <c r="BB63" s="86"/>
    </row>
    <row r="64" spans="1:55" s="1" customFormat="1" x14ac:dyDescent="0.2">
      <c r="A64" s="1" t="s">
        <v>141</v>
      </c>
      <c r="B64" s="86">
        <v>1400</v>
      </c>
      <c r="C64" s="86" t="s">
        <v>0</v>
      </c>
      <c r="D64" s="87" t="s">
        <v>3</v>
      </c>
      <c r="E64" s="87" t="s">
        <v>142</v>
      </c>
      <c r="F64" s="86">
        <v>0.05</v>
      </c>
      <c r="G64" s="86">
        <f t="shared" si="0"/>
        <v>0.95</v>
      </c>
      <c r="H64" s="87" t="s">
        <v>146</v>
      </c>
      <c r="I64" s="86" t="s">
        <v>144</v>
      </c>
      <c r="J64" s="86"/>
      <c r="K64" s="86">
        <v>5.0999999999999996</v>
      </c>
      <c r="L64" s="88">
        <v>15.7538689648781</v>
      </c>
      <c r="M64" s="86">
        <v>0.63803809999999905</v>
      </c>
      <c r="N64" s="86"/>
      <c r="O64" s="86"/>
      <c r="P64" s="89">
        <v>1.3065284690469401</v>
      </c>
      <c r="Q64" s="89">
        <v>1.1576109112014701</v>
      </c>
      <c r="R64" s="89">
        <v>2.2022597701327902</v>
      </c>
      <c r="S64" s="86">
        <v>-3.9142502514245101</v>
      </c>
      <c r="T64" s="86">
        <v>-4.96451156717609</v>
      </c>
      <c r="U64" s="86">
        <v>-10.719338207898399</v>
      </c>
      <c r="V64" s="86">
        <v>-3.9150471439418602</v>
      </c>
      <c r="W64" s="86">
        <v>-10.3443830170424</v>
      </c>
      <c r="X64" s="86">
        <v>1.2626739999999999E-2</v>
      </c>
      <c r="Y64" s="86">
        <v>3.3810350000000001E-3</v>
      </c>
      <c r="Z64" s="90">
        <v>9.2511899999999998E-6</v>
      </c>
      <c r="AA64" s="90">
        <v>9.2511899999999998E-6</v>
      </c>
      <c r="AB64" s="91">
        <f>((EXP(S64)*0.04)/X64)*0.99279954</f>
        <v>6.2761459684775131E-2</v>
      </c>
      <c r="AC64" s="90">
        <f t="shared" si="41"/>
        <v>4.0891704671793561E-14</v>
      </c>
      <c r="AD64" s="90">
        <f t="shared" si="42"/>
        <v>5.3426176301558047E-14</v>
      </c>
      <c r="AE64" s="90">
        <f t="shared" si="43"/>
        <v>1.3417799245859742E-6</v>
      </c>
      <c r="AF64" s="92">
        <f>((EXP(V64)*0.04)/X64)*0.00720046</f>
        <v>4.5482635765209693E-4</v>
      </c>
      <c r="AG64" s="90">
        <f t="shared" si="44"/>
        <v>1.9057795686125053E-15</v>
      </c>
      <c r="AH64" s="91"/>
      <c r="AI64" s="91"/>
      <c r="AJ64" s="91"/>
      <c r="AK64" s="91"/>
      <c r="AL64" s="91"/>
      <c r="AM64" s="91"/>
      <c r="AN64" s="91"/>
      <c r="AO64" s="91"/>
      <c r="AP64" s="91"/>
      <c r="AQ64" s="91"/>
      <c r="AR64" s="91"/>
      <c r="AS64" s="91"/>
      <c r="AT64" s="91"/>
      <c r="AU64" s="91"/>
      <c r="AV64" s="91"/>
      <c r="AW64" s="91"/>
      <c r="AX64" s="91"/>
      <c r="AY64" s="91"/>
      <c r="AZ64" s="91"/>
      <c r="BA64" s="91"/>
      <c r="BB64" s="86"/>
    </row>
    <row r="65" spans="1:55" s="93" customFormat="1" x14ac:dyDescent="0.2">
      <c r="A65" s="93" t="s">
        <v>141</v>
      </c>
      <c r="B65" s="94">
        <v>1400</v>
      </c>
      <c r="C65" s="94" t="s">
        <v>0</v>
      </c>
      <c r="D65" s="95" t="s">
        <v>147</v>
      </c>
      <c r="E65" s="95" t="s">
        <v>142</v>
      </c>
      <c r="F65" s="94">
        <v>0.05</v>
      </c>
      <c r="G65" s="94">
        <f t="shared" si="0"/>
        <v>0.95</v>
      </c>
      <c r="H65" s="95" t="s">
        <v>143</v>
      </c>
      <c r="I65" s="94" t="s">
        <v>144</v>
      </c>
      <c r="J65" s="94"/>
      <c r="K65" s="94">
        <v>5.0999999999999996</v>
      </c>
      <c r="L65" s="96">
        <v>15.7538689648781</v>
      </c>
      <c r="M65" s="94"/>
      <c r="N65" s="96">
        <v>0.86270712287497309</v>
      </c>
      <c r="O65" s="96">
        <v>0.13729287712502691</v>
      </c>
      <c r="P65" s="97">
        <f t="shared" ref="P65:Q67" si="45">((P62*$O65*AC62)+(P59*$N65*AC59))/(AC62*$O65+AC59*$N65)</f>
        <v>1.2348948597219709</v>
      </c>
      <c r="Q65" s="97">
        <f t="shared" si="45"/>
        <v>1.1481097747879128</v>
      </c>
      <c r="R65" s="97">
        <f>((R62*$O65*AG62)+(R59*$N65*AG59))/(AG62*$O65+AG59*$N65)</f>
        <v>1.7990066931171635</v>
      </c>
      <c r="S65" s="94"/>
      <c r="T65" s="94"/>
      <c r="U65" s="94"/>
      <c r="V65" s="94"/>
      <c r="W65" s="94"/>
      <c r="X65" s="94"/>
      <c r="Y65" s="94"/>
      <c r="Z65" s="98"/>
      <c r="AA65" s="98"/>
      <c r="AB65" s="94"/>
      <c r="AC65" s="94"/>
      <c r="AD65" s="94"/>
      <c r="AE65" s="94"/>
      <c r="AF65" s="94"/>
      <c r="AG65" s="94"/>
      <c r="AH65" s="100"/>
      <c r="AI65" s="100"/>
      <c r="AJ65" s="100"/>
      <c r="AK65" s="100"/>
      <c r="AL65" s="100"/>
      <c r="AM65" s="100"/>
      <c r="AN65" s="100"/>
      <c r="AO65" s="100"/>
      <c r="AP65" s="100"/>
      <c r="AQ65" s="100"/>
      <c r="AR65" s="100"/>
      <c r="AS65" s="100"/>
      <c r="AT65" s="100"/>
      <c r="AU65" s="100"/>
      <c r="AV65" s="100"/>
      <c r="AW65" s="100"/>
      <c r="AX65" s="100"/>
      <c r="AY65" s="100"/>
      <c r="AZ65" s="100"/>
      <c r="BA65" s="100"/>
      <c r="BB65" s="96">
        <v>10.092103341076788</v>
      </c>
      <c r="BC65" s="99">
        <f>($BE$3 - BB65*(2.7-3.3) - 200*(3.3)) / (1.03-3.3) * 1000</f>
        <v>918.38678209426257</v>
      </c>
    </row>
    <row r="66" spans="1:55" s="93" customFormat="1" x14ac:dyDescent="0.2">
      <c r="A66" s="93" t="s">
        <v>141</v>
      </c>
      <c r="B66" s="94">
        <v>1400</v>
      </c>
      <c r="C66" s="94" t="s">
        <v>0</v>
      </c>
      <c r="D66" s="95" t="s">
        <v>147</v>
      </c>
      <c r="E66" s="95" t="s">
        <v>142</v>
      </c>
      <c r="F66" s="94">
        <v>0.05</v>
      </c>
      <c r="G66" s="94">
        <f t="shared" si="0"/>
        <v>0.95</v>
      </c>
      <c r="H66" s="95" t="s">
        <v>145</v>
      </c>
      <c r="I66" s="94" t="s">
        <v>144</v>
      </c>
      <c r="J66" s="94"/>
      <c r="K66" s="94">
        <v>5.0999999999999996</v>
      </c>
      <c r="L66" s="96">
        <v>15.7538689648781</v>
      </c>
      <c r="M66" s="94"/>
      <c r="N66" s="96">
        <v>0.86270712287497309</v>
      </c>
      <c r="O66" s="96">
        <v>0.13729287712502691</v>
      </c>
      <c r="P66" s="97">
        <f t="shared" si="45"/>
        <v>1.0887545909782694</v>
      </c>
      <c r="Q66" s="97">
        <f t="shared" si="45"/>
        <v>1.0017673505257592</v>
      </c>
      <c r="R66" s="97">
        <f>((R63*$O66*AG63)+(R60*$N66*AG60))/(AG63*$O66+AG60*$N66)</f>
        <v>1.4394785436670072</v>
      </c>
      <c r="S66" s="94"/>
      <c r="T66" s="94"/>
      <c r="U66" s="94"/>
      <c r="V66" s="94"/>
      <c r="W66" s="94"/>
      <c r="X66" s="94"/>
      <c r="Y66" s="94"/>
      <c r="Z66" s="98"/>
      <c r="AA66" s="98"/>
      <c r="AB66" s="94"/>
      <c r="AC66" s="94"/>
      <c r="AD66" s="94"/>
      <c r="AE66" s="94"/>
      <c r="AF66" s="94"/>
      <c r="AG66" s="94"/>
      <c r="AH66" s="100"/>
      <c r="AI66" s="100"/>
      <c r="AJ66" s="100"/>
      <c r="AK66" s="100"/>
      <c r="AL66" s="100"/>
      <c r="AM66" s="100"/>
      <c r="AN66" s="100"/>
      <c r="AO66" s="100"/>
      <c r="AP66" s="100"/>
      <c r="AQ66" s="100"/>
      <c r="AR66" s="100"/>
      <c r="AS66" s="100"/>
      <c r="AT66" s="100"/>
      <c r="AU66" s="100"/>
      <c r="AV66" s="100"/>
      <c r="AW66" s="100"/>
      <c r="AX66" s="100"/>
      <c r="AY66" s="100"/>
      <c r="AZ66" s="100"/>
      <c r="BA66" s="100"/>
      <c r="BB66" s="96">
        <v>10.092103341076788</v>
      </c>
      <c r="BC66" s="99">
        <f>($BE$3 - BB66*(2.7-3.3) - 200*(3.3)) / (1.03-3.3) * 1000</f>
        <v>918.38678209426257</v>
      </c>
    </row>
    <row r="67" spans="1:55" s="93" customFormat="1" x14ac:dyDescent="0.2">
      <c r="A67" s="93" t="s">
        <v>141</v>
      </c>
      <c r="B67" s="94">
        <v>1400</v>
      </c>
      <c r="C67" s="94" t="s">
        <v>0</v>
      </c>
      <c r="D67" s="95" t="s">
        <v>147</v>
      </c>
      <c r="E67" s="95" t="s">
        <v>142</v>
      </c>
      <c r="F67" s="94">
        <v>0.05</v>
      </c>
      <c r="G67" s="94">
        <f t="shared" si="0"/>
        <v>0.95</v>
      </c>
      <c r="H67" s="95" t="s">
        <v>146</v>
      </c>
      <c r="I67" s="94" t="s">
        <v>144</v>
      </c>
      <c r="J67" s="94"/>
      <c r="K67" s="94">
        <v>5.0999999999999996</v>
      </c>
      <c r="L67" s="96">
        <v>15.7538689648781</v>
      </c>
      <c r="M67" s="94"/>
      <c r="N67" s="96">
        <v>0.86270712287497309</v>
      </c>
      <c r="O67" s="96">
        <v>0.13729287712502691</v>
      </c>
      <c r="P67" s="97">
        <f t="shared" si="45"/>
        <v>1.1129360338704724</v>
      </c>
      <c r="Q67" s="97">
        <f t="shared" si="45"/>
        <v>1.0796855424287035</v>
      </c>
      <c r="R67" s="97">
        <f>((R64*$O67*AG64)+(R61*$N67*AG61))/(AG64*$O67+AG61*$N67)</f>
        <v>1.6086978556449643</v>
      </c>
      <c r="S67" s="94"/>
      <c r="T67" s="94"/>
      <c r="U67" s="94"/>
      <c r="V67" s="94"/>
      <c r="W67" s="94"/>
      <c r="X67" s="94"/>
      <c r="Y67" s="94"/>
      <c r="Z67" s="98"/>
      <c r="AA67" s="98"/>
      <c r="AB67" s="94"/>
      <c r="AC67" s="94"/>
      <c r="AD67" s="94"/>
      <c r="AE67" s="94"/>
      <c r="AF67" s="94"/>
      <c r="AG67" s="94"/>
      <c r="AH67" s="100"/>
      <c r="AI67" s="100"/>
      <c r="AJ67" s="100"/>
      <c r="AK67" s="100"/>
      <c r="AL67" s="100"/>
      <c r="AM67" s="100"/>
      <c r="AN67" s="100"/>
      <c r="AO67" s="100"/>
      <c r="AP67" s="100"/>
      <c r="AQ67" s="100"/>
      <c r="AR67" s="100"/>
      <c r="AS67" s="100"/>
      <c r="AT67" s="100"/>
      <c r="AU67" s="100"/>
      <c r="AV67" s="100"/>
      <c r="AW67" s="100"/>
      <c r="AX67" s="100"/>
      <c r="AY67" s="100"/>
      <c r="AZ67" s="100"/>
      <c r="BA67" s="100"/>
      <c r="BB67" s="96">
        <v>10.092103341076788</v>
      </c>
      <c r="BC67" s="99">
        <f>($BE$3 - BB67*(2.7-3.3) - 200*(3.3)) / (1.03-3.3) * 1000</f>
        <v>918.38678209426257</v>
      </c>
    </row>
    <row r="68" spans="1:55" s="77" customFormat="1" x14ac:dyDescent="0.2">
      <c r="A68" s="77" t="s">
        <v>141</v>
      </c>
      <c r="B68" s="78">
        <v>1400</v>
      </c>
      <c r="C68" s="78" t="s">
        <v>0</v>
      </c>
      <c r="D68" s="79" t="s">
        <v>4</v>
      </c>
      <c r="E68" s="79" t="s">
        <v>142</v>
      </c>
      <c r="F68" s="78">
        <v>0.1</v>
      </c>
      <c r="G68" s="78">
        <f t="shared" si="0"/>
        <v>0.9</v>
      </c>
      <c r="H68" s="79" t="s">
        <v>143</v>
      </c>
      <c r="I68" s="78" t="s">
        <v>144</v>
      </c>
      <c r="J68" s="78"/>
      <c r="K68" s="78">
        <v>5.0999999999999996</v>
      </c>
      <c r="L68" s="80">
        <v>15.7538689648781</v>
      </c>
      <c r="M68" s="78">
        <v>0.19577549299999999</v>
      </c>
      <c r="N68" s="78"/>
      <c r="O68" s="78"/>
      <c r="P68" s="81">
        <v>1.0017715866621799</v>
      </c>
      <c r="Q68" s="81">
        <v>1.1338765914078399</v>
      </c>
      <c r="R68" s="81">
        <v>1.4128477508592501</v>
      </c>
      <c r="S68" s="78">
        <v>-3.7250972494889099</v>
      </c>
      <c r="T68" s="78">
        <v>-4.0087460472747001</v>
      </c>
      <c r="U68" s="78">
        <v>-9.7599353441259993</v>
      </c>
      <c r="V68" s="78">
        <v>-3.72536959856963</v>
      </c>
      <c r="W68" s="78">
        <v>-9.5420127368888092</v>
      </c>
      <c r="X68" s="78">
        <v>4.7310349999999998E-3</v>
      </c>
      <c r="Y68" s="78">
        <v>3.5563159999999999E-3</v>
      </c>
      <c r="Z68" s="82">
        <v>9.9706799999999995E-6</v>
      </c>
      <c r="AA68" s="82">
        <v>9.9706799999999995E-6</v>
      </c>
      <c r="AB68" s="83">
        <f>((EXP(S68)*0.0047)/X68)*0.99279954</f>
        <v>2.3780122321875822E-2</v>
      </c>
      <c r="AC68" s="82">
        <f t="shared" ref="AC68:AC73" si="46">AB68/238.050785*0.0000000001551</f>
        <v>1.5493740010657559E-14</v>
      </c>
      <c r="AD68" s="82">
        <f t="shared" ref="AD68:AD73" si="47">P68*AC68</f>
        <v>1.5521188513807723E-14</v>
      </c>
      <c r="AE68" s="82">
        <f t="shared" ref="AE68:AE73" si="48">AD68*230/0.000009158</f>
        <v>3.8980927693555106E-7</v>
      </c>
      <c r="AF68" s="84">
        <f>((EXP(V68)*0.0047)/X68)*0.00720046</f>
        <v>1.724227150470586E-4</v>
      </c>
      <c r="AG68" s="82">
        <f t="shared" ref="AG68:AG73" si="49">AF68/235.043992*0.00000000098486385</f>
        <v>7.2247283380338041E-16</v>
      </c>
      <c r="AH68" s="83">
        <v>1.1899147590995907</v>
      </c>
      <c r="AI68" s="83">
        <v>1.3255148250607209</v>
      </c>
      <c r="AJ68" s="83">
        <v>3.5619046896882693</v>
      </c>
      <c r="AK68" s="83">
        <v>1.6626089725460873</v>
      </c>
      <c r="AL68" s="83">
        <v>0.25282478672412428</v>
      </c>
      <c r="AM68" s="83">
        <v>0.96598294401962459</v>
      </c>
      <c r="AN68" s="83">
        <v>1.0605717551571174</v>
      </c>
      <c r="AO68" s="83">
        <v>39.16310933567808</v>
      </c>
      <c r="AP68" s="83">
        <v>6.1078999137099625</v>
      </c>
      <c r="AQ68" s="83">
        <v>2.3953810542700585E-2</v>
      </c>
      <c r="AR68" s="83">
        <v>6.9736447000745605E-2</v>
      </c>
      <c r="AS68" s="83">
        <f t="shared" ref="AS68:AS73" si="50">AH68/AI68</f>
        <v>0.89770007592716394</v>
      </c>
      <c r="AT68" s="83">
        <f t="shared" ref="AT68:AT73" si="51">AI68/AK68</f>
        <v>0.79724989275791835</v>
      </c>
      <c r="AU68" s="83">
        <f t="shared" ref="AU68:AU73" si="52">AI68/AJ68</f>
        <v>0.37213652260210456</v>
      </c>
      <c r="AV68" s="83">
        <f t="shared" ref="AV68:AV73" si="53">AH68/AN68</f>
        <v>1.1219559198267655</v>
      </c>
      <c r="AW68" s="83">
        <f t="shared" ref="AW68:AW73" si="54">AL68/AM68</f>
        <v>0.26172800284865899</v>
      </c>
      <c r="AX68" s="83">
        <f t="shared" ref="AX68:AX73" si="55">AN68/AO68</f>
        <v>2.7080887425629491E-2</v>
      </c>
      <c r="AY68" s="83">
        <f t="shared" ref="AY68:AY73" si="56">AN68/AR68</f>
        <v>15.208284918011065</v>
      </c>
      <c r="AZ68" s="83">
        <f t="shared" ref="AZ68:AZ73" si="57">AN68/AQ68</f>
        <v>44.275701073385342</v>
      </c>
      <c r="BA68" s="83">
        <f t="shared" ref="BA68:BA73" si="58">AP68/AR68</f>
        <v>87.585476123334161</v>
      </c>
      <c r="BB68" s="78"/>
    </row>
    <row r="69" spans="1:55" s="77" customFormat="1" x14ac:dyDescent="0.2">
      <c r="A69" s="77" t="s">
        <v>141</v>
      </c>
      <c r="B69" s="78">
        <v>1400</v>
      </c>
      <c r="C69" s="78" t="s">
        <v>0</v>
      </c>
      <c r="D69" s="79" t="s">
        <v>4</v>
      </c>
      <c r="E69" s="79" t="s">
        <v>142</v>
      </c>
      <c r="F69" s="78">
        <v>0.1</v>
      </c>
      <c r="G69" s="78">
        <f t="shared" ref="G69:G132" si="59">1-F69</f>
        <v>0.9</v>
      </c>
      <c r="H69" s="79" t="s">
        <v>145</v>
      </c>
      <c r="I69" s="78" t="s">
        <v>144</v>
      </c>
      <c r="J69" s="78"/>
      <c r="K69" s="78">
        <v>5.0999999999999996</v>
      </c>
      <c r="L69" s="80">
        <v>15.7538689648781</v>
      </c>
      <c r="M69" s="78">
        <v>0.19577549299999999</v>
      </c>
      <c r="N69" s="78"/>
      <c r="O69" s="78"/>
      <c r="P69" s="81">
        <v>1.02627709665515</v>
      </c>
      <c r="Q69" s="81">
        <v>1.00055509899341</v>
      </c>
      <c r="R69" s="81">
        <v>1.16305509148916</v>
      </c>
      <c r="S69" s="78">
        <v>-3.7155872023982401</v>
      </c>
      <c r="T69" s="78">
        <v>-3.97506823443989</v>
      </c>
      <c r="U69" s="78">
        <v>-9.8513449597728204</v>
      </c>
      <c r="V69" s="78">
        <v>-3.7158752198650502</v>
      </c>
      <c r="W69" s="78">
        <v>-9.7270754646515307</v>
      </c>
      <c r="X69" s="78">
        <v>4.7310349999999998E-3</v>
      </c>
      <c r="Y69" s="78">
        <v>3.5563159999999999E-3</v>
      </c>
      <c r="Z69" s="82">
        <v>9.9706799999999995E-6</v>
      </c>
      <c r="AA69" s="82">
        <v>9.9706799999999995E-6</v>
      </c>
      <c r="AB69" s="83">
        <f>((EXP(S69)*0.0047)/X69)*0.99279954</f>
        <v>2.4007351170941871E-2</v>
      </c>
      <c r="AC69" s="82">
        <f t="shared" si="46"/>
        <v>1.5641789068719453E-14</v>
      </c>
      <c r="AD69" s="82">
        <f t="shared" si="47"/>
        <v>1.6052809871937662E-14</v>
      </c>
      <c r="AE69" s="82">
        <f t="shared" si="48"/>
        <v>4.0316076332667211E-7</v>
      </c>
      <c r="AF69" s="84">
        <f>((EXP(V69)*0.0047)/X69)*0.00720046</f>
        <v>1.7406755762422281E-4</v>
      </c>
      <c r="AG69" s="82">
        <f t="shared" si="49"/>
        <v>7.2936493080788437E-16</v>
      </c>
      <c r="AH69" s="83">
        <v>1.1977845611043507</v>
      </c>
      <c r="AI69" s="83">
        <v>1.374408573437963</v>
      </c>
      <c r="AJ69" s="83">
        <v>3.6452515365497375</v>
      </c>
      <c r="AK69" s="83">
        <v>1.6925323778756105</v>
      </c>
      <c r="AL69" s="83">
        <v>0.25645408908734768</v>
      </c>
      <c r="AM69" s="83">
        <v>1.0116560483538359</v>
      </c>
      <c r="AN69" s="83">
        <v>1.0752502202246357</v>
      </c>
      <c r="AO69" s="83">
        <v>40.57785480843016</v>
      </c>
      <c r="AP69" s="83">
        <v>6.3660189026003682</v>
      </c>
      <c r="AQ69" s="83">
        <v>2.4177287846454763E-2</v>
      </c>
      <c r="AR69" s="83">
        <v>7.0648682948932201E-2</v>
      </c>
      <c r="AS69" s="83">
        <f t="shared" si="50"/>
        <v>0.8714908974324842</v>
      </c>
      <c r="AT69" s="83">
        <f t="shared" si="51"/>
        <v>0.81204270677708268</v>
      </c>
      <c r="AU69" s="83">
        <f t="shared" si="52"/>
        <v>0.37704080490940622</v>
      </c>
      <c r="AV69" s="83">
        <f t="shared" si="53"/>
        <v>1.1139589079592245</v>
      </c>
      <c r="AW69" s="83">
        <f t="shared" si="54"/>
        <v>0.25349928911575142</v>
      </c>
      <c r="AX69" s="83">
        <f t="shared" si="55"/>
        <v>2.6498449099907801E-2</v>
      </c>
      <c r="AY69" s="83">
        <f t="shared" si="56"/>
        <v>15.219678206908275</v>
      </c>
      <c r="AZ69" s="83">
        <f t="shared" si="57"/>
        <v>44.473566557727239</v>
      </c>
      <c r="BA69" s="83">
        <f t="shared" si="58"/>
        <v>90.108104452591007</v>
      </c>
      <c r="BB69" s="78"/>
    </row>
    <row r="70" spans="1:55" s="77" customFormat="1" x14ac:dyDescent="0.2">
      <c r="A70" s="77" t="s">
        <v>141</v>
      </c>
      <c r="B70" s="78">
        <v>1400</v>
      </c>
      <c r="C70" s="78" t="s">
        <v>0</v>
      </c>
      <c r="D70" s="79" t="s">
        <v>4</v>
      </c>
      <c r="E70" s="79" t="s">
        <v>142</v>
      </c>
      <c r="F70" s="78">
        <v>0.1</v>
      </c>
      <c r="G70" s="78">
        <f t="shared" si="59"/>
        <v>0.9</v>
      </c>
      <c r="H70" s="79" t="s">
        <v>146</v>
      </c>
      <c r="I70" s="78" t="s">
        <v>144</v>
      </c>
      <c r="J70" s="78"/>
      <c r="K70" s="78">
        <v>5.0999999999999996</v>
      </c>
      <c r="L70" s="80">
        <v>15.7538689648781</v>
      </c>
      <c r="M70" s="78">
        <v>0.19577549299999999</v>
      </c>
      <c r="N70" s="78"/>
      <c r="O70" s="78"/>
      <c r="P70" s="81">
        <v>1.01724668184508</v>
      </c>
      <c r="Q70" s="81">
        <v>1.0395686460717299</v>
      </c>
      <c r="R70" s="81">
        <v>1.2888798372378001</v>
      </c>
      <c r="S70" s="78">
        <v>-3.7162017975485799</v>
      </c>
      <c r="T70" s="78">
        <v>-3.98452096858083</v>
      </c>
      <c r="U70" s="78">
        <v>-9.8225467751741302</v>
      </c>
      <c r="V70" s="78">
        <v>-3.71639725059726</v>
      </c>
      <c r="W70" s="78">
        <v>-9.6248742400336909</v>
      </c>
      <c r="X70" s="78">
        <v>4.7310349999999998E-3</v>
      </c>
      <c r="Y70" s="78">
        <v>3.5563159999999999E-3</v>
      </c>
      <c r="Z70" s="82">
        <v>9.9706799999999995E-6</v>
      </c>
      <c r="AA70" s="82">
        <v>9.9706799999999995E-6</v>
      </c>
      <c r="AB70" s="83">
        <f>((EXP(S70)*0.0047)/X70)*0.99279954</f>
        <v>2.399260090252572E-2</v>
      </c>
      <c r="AC70" s="82">
        <f t="shared" si="46"/>
        <v>1.5632178654574651E-14</v>
      </c>
      <c r="AD70" s="82">
        <f t="shared" si="47"/>
        <v>1.590178186637555E-14</v>
      </c>
      <c r="AE70" s="82">
        <f t="shared" si="48"/>
        <v>3.9936774724463602E-7</v>
      </c>
      <c r="AF70" s="84">
        <f>((EXP(V70)*0.0047)/X70)*0.00720046</f>
        <v>1.7397671272364036E-4</v>
      </c>
      <c r="AG70" s="82">
        <f t="shared" si="49"/>
        <v>7.2898427926355356E-16</v>
      </c>
      <c r="AH70" s="83">
        <v>1.196280710953078</v>
      </c>
      <c r="AI70" s="83">
        <v>1.3529169867188171</v>
      </c>
      <c r="AJ70" s="83">
        <v>3.6146579044920517</v>
      </c>
      <c r="AK70" s="83">
        <v>1.6888827733338951</v>
      </c>
      <c r="AL70" s="83">
        <v>0.25685943551589607</v>
      </c>
      <c r="AM70" s="83">
        <v>0.99320937300849466</v>
      </c>
      <c r="AN70" s="83">
        <v>1.0717844670291812</v>
      </c>
      <c r="AO70" s="83">
        <v>40.074989800208684</v>
      </c>
      <c r="AP70" s="83">
        <v>6.357069038021522</v>
      </c>
      <c r="AQ70" s="83">
        <v>2.416581435612173E-2</v>
      </c>
      <c r="AR70" s="83">
        <v>7.0583803316417379E-2</v>
      </c>
      <c r="AS70" s="83">
        <f t="shared" si="50"/>
        <v>0.88422329137457012</v>
      </c>
      <c r="AT70" s="83">
        <f t="shared" si="51"/>
        <v>0.80107216917615098</v>
      </c>
      <c r="AU70" s="83">
        <f t="shared" si="52"/>
        <v>0.37428631490617786</v>
      </c>
      <c r="AV70" s="83">
        <f t="shared" si="53"/>
        <v>1.1161579102456867</v>
      </c>
      <c r="AW70" s="83">
        <f t="shared" si="54"/>
        <v>0.25861559757320096</v>
      </c>
      <c r="AX70" s="83">
        <f t="shared" si="55"/>
        <v>2.6744472609288101E-2</v>
      </c>
      <c r="AY70" s="83">
        <f t="shared" si="56"/>
        <v>15.184566666442164</v>
      </c>
      <c r="AZ70" s="83">
        <f t="shared" si="57"/>
        <v>44.351266265424847</v>
      </c>
      <c r="BA70" s="83">
        <f t="shared" si="58"/>
        <v>90.064132836872858</v>
      </c>
      <c r="BB70" s="78"/>
    </row>
    <row r="71" spans="1:55" s="1" customFormat="1" x14ac:dyDescent="0.2">
      <c r="A71" s="1" t="s">
        <v>141</v>
      </c>
      <c r="B71" s="86">
        <v>1400</v>
      </c>
      <c r="C71" s="86" t="s">
        <v>0</v>
      </c>
      <c r="D71" s="87" t="s">
        <v>3</v>
      </c>
      <c r="E71" s="87" t="s">
        <v>142</v>
      </c>
      <c r="F71" s="86">
        <v>0.1</v>
      </c>
      <c r="G71" s="86">
        <f t="shared" si="59"/>
        <v>0.9</v>
      </c>
      <c r="H71" s="87" t="s">
        <v>143</v>
      </c>
      <c r="I71" s="86" t="s">
        <v>144</v>
      </c>
      <c r="J71" s="86"/>
      <c r="K71" s="86">
        <v>5.0999999999999996</v>
      </c>
      <c r="L71" s="88">
        <v>15.7538689648781</v>
      </c>
      <c r="M71" s="86">
        <v>0.63605338299999903</v>
      </c>
      <c r="N71" s="86"/>
      <c r="O71" s="86"/>
      <c r="P71" s="89">
        <v>1.7423227994763799</v>
      </c>
      <c r="Q71" s="89">
        <v>1.18158881097938</v>
      </c>
      <c r="R71" s="89">
        <v>2.6672792618501502</v>
      </c>
      <c r="S71" s="86">
        <v>-3.9199438768335901</v>
      </c>
      <c r="T71" s="86">
        <v>-4.6823595796248796</v>
      </c>
      <c r="U71" s="86">
        <v>-10.4166848943393</v>
      </c>
      <c r="V71" s="86">
        <v>-3.9204183583824399</v>
      </c>
      <c r="W71" s="86">
        <v>-10.158179574085199</v>
      </c>
      <c r="X71" s="86">
        <v>1.2632599E-2</v>
      </c>
      <c r="Y71" s="86">
        <v>3.382604E-3</v>
      </c>
      <c r="Z71" s="90">
        <v>9.25548E-6</v>
      </c>
      <c r="AA71" s="90">
        <v>9.25548E-6</v>
      </c>
      <c r="AB71" s="91">
        <f>((EXP(S71)*0.04)/X71)*0.99279954</f>
        <v>6.2376191291613307E-2</v>
      </c>
      <c r="AC71" s="90">
        <f t="shared" si="46"/>
        <v>4.0640686269231273E-14</v>
      </c>
      <c r="AD71" s="90">
        <f t="shared" si="47"/>
        <v>7.08091942732483E-14</v>
      </c>
      <c r="AE71" s="90">
        <f t="shared" si="48"/>
        <v>1.7783484038924558E-6</v>
      </c>
      <c r="AF71" s="92">
        <f>((EXP(V71)*0.04)/X71)*0.00720046</f>
        <v>4.5218011840505697E-4</v>
      </c>
      <c r="AG71" s="90">
        <f t="shared" si="49"/>
        <v>1.8946914937773024E-15</v>
      </c>
      <c r="AH71" s="91">
        <v>1.399247038955175</v>
      </c>
      <c r="AI71" s="91">
        <v>0.52478732388966054</v>
      </c>
      <c r="AJ71" s="91">
        <v>1.7478948301447297</v>
      </c>
      <c r="AK71" s="91">
        <v>0.54591250391307766</v>
      </c>
      <c r="AL71" s="91">
        <v>8.5887744975453401E-2</v>
      </c>
      <c r="AM71" s="91">
        <v>0.35779038369864224</v>
      </c>
      <c r="AN71" s="91">
        <v>1.707198445849397</v>
      </c>
      <c r="AO71" s="91">
        <v>13.606980264257706</v>
      </c>
      <c r="AP71" s="91">
        <v>24.899186091472586</v>
      </c>
      <c r="AQ71" s="91">
        <v>6.2834154268224487E-2</v>
      </c>
      <c r="AR71" s="91">
        <v>0.27809320941521803</v>
      </c>
      <c r="AS71" s="91">
        <f t="shared" si="50"/>
        <v>2.6663125713176989</v>
      </c>
      <c r="AT71" s="91">
        <f t="shared" si="51"/>
        <v>0.96130299293019905</v>
      </c>
      <c r="AU71" s="91">
        <f t="shared" si="52"/>
        <v>0.30023964533736103</v>
      </c>
      <c r="AV71" s="91">
        <f t="shared" si="53"/>
        <v>0.81961592828125829</v>
      </c>
      <c r="AW71" s="91">
        <f t="shared" si="54"/>
        <v>0.24005045660420674</v>
      </c>
      <c r="AX71" s="91">
        <f t="shared" si="55"/>
        <v>0.1254649020351562</v>
      </c>
      <c r="AY71" s="91">
        <f t="shared" si="56"/>
        <v>6.1389433040790182</v>
      </c>
      <c r="AZ71" s="91">
        <f t="shared" si="57"/>
        <v>27.169912060274754</v>
      </c>
      <c r="BA71" s="91">
        <f t="shared" si="58"/>
        <v>89.535397659767639</v>
      </c>
      <c r="BB71" s="86"/>
    </row>
    <row r="72" spans="1:55" s="1" customFormat="1" x14ac:dyDescent="0.2">
      <c r="A72" s="1" t="s">
        <v>141</v>
      </c>
      <c r="B72" s="86">
        <v>1400</v>
      </c>
      <c r="C72" s="86" t="s">
        <v>0</v>
      </c>
      <c r="D72" s="87" t="s">
        <v>3</v>
      </c>
      <c r="E72" s="87" t="s">
        <v>142</v>
      </c>
      <c r="F72" s="86">
        <v>0.1</v>
      </c>
      <c r="G72" s="86">
        <f t="shared" si="59"/>
        <v>0.9</v>
      </c>
      <c r="H72" s="87" t="s">
        <v>145</v>
      </c>
      <c r="I72" s="86" t="s">
        <v>144</v>
      </c>
      <c r="J72" s="86"/>
      <c r="K72" s="86">
        <v>5.0999999999999996</v>
      </c>
      <c r="L72" s="88">
        <v>15.7538689648781</v>
      </c>
      <c r="M72" s="86">
        <v>0.63605338299999903</v>
      </c>
      <c r="N72" s="86"/>
      <c r="O72" s="86"/>
      <c r="P72" s="89">
        <v>1.23157377169772</v>
      </c>
      <c r="Q72" s="89">
        <v>1.0040765416792301</v>
      </c>
      <c r="R72" s="89">
        <v>3.09224265999296</v>
      </c>
      <c r="S72" s="86">
        <v>-3.8971832322351898</v>
      </c>
      <c r="T72" s="86">
        <v>-5.0065252595168204</v>
      </c>
      <c r="U72" s="86">
        <v>-10.9036423019444</v>
      </c>
      <c r="V72" s="86">
        <v>-3.89655400803428</v>
      </c>
      <c r="W72" s="86">
        <v>-9.9864775659684799</v>
      </c>
      <c r="X72" s="86">
        <v>1.2632599E-2</v>
      </c>
      <c r="Y72" s="86">
        <v>3.382604E-3</v>
      </c>
      <c r="Z72" s="90">
        <v>9.25548E-6</v>
      </c>
      <c r="AA72" s="90">
        <v>9.25548E-6</v>
      </c>
      <c r="AB72" s="91">
        <f>((EXP(S72)*0.04)/X72)*0.99279954</f>
        <v>6.3812193791754138E-2</v>
      </c>
      <c r="AC72" s="90">
        <f t="shared" si="46"/>
        <v>4.1576301700080796E-14</v>
      </c>
      <c r="AD72" s="90">
        <f t="shared" si="47"/>
        <v>5.1204282698010835E-14</v>
      </c>
      <c r="AE72" s="90">
        <f t="shared" si="48"/>
        <v>1.2859778358312396E-6</v>
      </c>
      <c r="AF72" s="92">
        <f>((EXP(V72)*0.04)/X72)*0.00720046</f>
        <v>4.6310089348905356E-4</v>
      </c>
      <c r="AG72" s="90">
        <f t="shared" si="49"/>
        <v>1.940450913121273E-15</v>
      </c>
      <c r="AH72" s="91">
        <v>1.4307532635402371</v>
      </c>
      <c r="AI72" s="91">
        <v>0.54621359700555938</v>
      </c>
      <c r="AJ72" s="91">
        <v>1.798169746142569</v>
      </c>
      <c r="AK72" s="91">
        <v>0.40502824611549965</v>
      </c>
      <c r="AL72" s="91">
        <v>5.9625725011139441E-2</v>
      </c>
      <c r="AM72" s="91">
        <v>0.37510378606349104</v>
      </c>
      <c r="AN72" s="91">
        <v>1.8258018619000087</v>
      </c>
      <c r="AO72" s="91">
        <v>13.920296709480288</v>
      </c>
      <c r="AP72" s="91">
        <v>26.470100297269799</v>
      </c>
      <c r="AQ72" s="91">
        <v>6.4568675385740557E-2</v>
      </c>
      <c r="AR72" s="91">
        <v>0.30478943466914615</v>
      </c>
      <c r="AS72" s="91">
        <f t="shared" si="50"/>
        <v>2.6194025036796638</v>
      </c>
      <c r="AT72" s="91">
        <f t="shared" si="51"/>
        <v>1.3485814933751525</v>
      </c>
      <c r="AU72" s="91">
        <f t="shared" si="52"/>
        <v>0.30376086472219654</v>
      </c>
      <c r="AV72" s="91">
        <f t="shared" si="53"/>
        <v>0.78363008242928023</v>
      </c>
      <c r="AW72" s="91">
        <f t="shared" si="54"/>
        <v>0.15895793971284267</v>
      </c>
      <c r="AX72" s="91">
        <f t="shared" si="55"/>
        <v>0.13116113111702304</v>
      </c>
      <c r="AY72" s="91">
        <f t="shared" si="56"/>
        <v>5.9903712341011621</v>
      </c>
      <c r="AZ72" s="91">
        <f t="shared" si="57"/>
        <v>28.276898217168963</v>
      </c>
      <c r="BA72" s="91">
        <f t="shared" si="58"/>
        <v>86.847171477592454</v>
      </c>
      <c r="BB72" s="86"/>
    </row>
    <row r="73" spans="1:55" s="1" customFormat="1" x14ac:dyDescent="0.2">
      <c r="A73" s="1" t="s">
        <v>141</v>
      </c>
      <c r="B73" s="86">
        <v>1400</v>
      </c>
      <c r="C73" s="86" t="s">
        <v>0</v>
      </c>
      <c r="D73" s="87" t="s">
        <v>3</v>
      </c>
      <c r="E73" s="87" t="s">
        <v>142</v>
      </c>
      <c r="F73" s="86">
        <v>0.1</v>
      </c>
      <c r="G73" s="86">
        <f t="shared" si="59"/>
        <v>0.9</v>
      </c>
      <c r="H73" s="87" t="s">
        <v>146</v>
      </c>
      <c r="I73" s="86" t="s">
        <v>144</v>
      </c>
      <c r="J73" s="86"/>
      <c r="K73" s="86">
        <v>5.0999999999999996</v>
      </c>
      <c r="L73" s="88">
        <v>15.7538689648781</v>
      </c>
      <c r="M73" s="86">
        <v>0.63605338299999903</v>
      </c>
      <c r="N73" s="86"/>
      <c r="O73" s="86"/>
      <c r="P73" s="89">
        <v>1.3272499539273299</v>
      </c>
      <c r="Q73" s="89">
        <v>1.1571772081048299</v>
      </c>
      <c r="R73" s="89">
        <v>3.36560914866469</v>
      </c>
      <c r="S73" s="86">
        <v>-3.8956090958640499</v>
      </c>
      <c r="T73" s="86">
        <v>-4.9301348660976299</v>
      </c>
      <c r="U73" s="86">
        <v>-10.685336565422199</v>
      </c>
      <c r="V73" s="86">
        <v>-3.89412070099146</v>
      </c>
      <c r="W73" s="86">
        <v>-9.8993318949405396</v>
      </c>
      <c r="X73" s="86">
        <v>1.2632599E-2</v>
      </c>
      <c r="Y73" s="86">
        <v>3.382604E-3</v>
      </c>
      <c r="Z73" s="90">
        <v>9.25548E-6</v>
      </c>
      <c r="AA73" s="90">
        <v>9.25548E-6</v>
      </c>
      <c r="AB73" s="91">
        <f>((EXP(S73)*0.04)/X73)*0.99279954</f>
        <v>6.3912721988711257E-2</v>
      </c>
      <c r="AC73" s="90">
        <f t="shared" si="46"/>
        <v>4.164180000687297E-14</v>
      </c>
      <c r="AD73" s="90">
        <f t="shared" si="47"/>
        <v>5.5269077140573237E-14</v>
      </c>
      <c r="AE73" s="90">
        <f t="shared" si="48"/>
        <v>1.3880637412461067E-6</v>
      </c>
      <c r="AF73" s="92">
        <f>((EXP(V73)*0.04)/X73)*0.00720046</f>
        <v>4.642291322737168E-4</v>
      </c>
      <c r="AG73" s="90">
        <f t="shared" si="49"/>
        <v>1.945178375345378E-15</v>
      </c>
      <c r="AH73" s="91">
        <v>1.4221549866161378</v>
      </c>
      <c r="AI73" s="91">
        <v>0.5325396347572221</v>
      </c>
      <c r="AJ73" s="91">
        <v>1.762949203329351</v>
      </c>
      <c r="AK73" s="91">
        <v>0.45647468076247572</v>
      </c>
      <c r="AL73" s="91">
        <v>6.8969147156734106E-2</v>
      </c>
      <c r="AM73" s="91">
        <v>0.36463238551134686</v>
      </c>
      <c r="AN73" s="91">
        <v>1.8238004645297343</v>
      </c>
      <c r="AO73" s="91">
        <v>13.684467291311213</v>
      </c>
      <c r="AP73" s="91">
        <v>26.441144464344418</v>
      </c>
      <c r="AQ73" s="91">
        <v>6.45160572257788E-2</v>
      </c>
      <c r="AR73" s="91">
        <v>0.30471066981504463</v>
      </c>
      <c r="AS73" s="91">
        <f t="shared" si="50"/>
        <v>2.6705148195485577</v>
      </c>
      <c r="AT73" s="91">
        <f t="shared" si="51"/>
        <v>1.1666356474967916</v>
      </c>
      <c r="AU73" s="91">
        <f t="shared" si="52"/>
        <v>0.30207315885875469</v>
      </c>
      <c r="AV73" s="91">
        <f t="shared" si="53"/>
        <v>0.7797755370036269</v>
      </c>
      <c r="AW73" s="91">
        <f t="shared" si="54"/>
        <v>0.1891470694793452</v>
      </c>
      <c r="AX73" s="91">
        <f t="shared" si="55"/>
        <v>0.13327522553163135</v>
      </c>
      <c r="AY73" s="91">
        <f t="shared" si="56"/>
        <v>5.9853514996267023</v>
      </c>
      <c r="AZ73" s="91">
        <f t="shared" si="57"/>
        <v>28.268938663551729</v>
      </c>
      <c r="BA73" s="91">
        <f t="shared" si="58"/>
        <v>86.774593355703118</v>
      </c>
      <c r="BB73" s="86"/>
    </row>
    <row r="74" spans="1:55" s="101" customFormat="1" x14ac:dyDescent="0.2">
      <c r="A74" s="93" t="s">
        <v>141</v>
      </c>
      <c r="B74" s="94">
        <v>1400</v>
      </c>
      <c r="C74" s="94" t="s">
        <v>0</v>
      </c>
      <c r="D74" s="95" t="s">
        <v>147</v>
      </c>
      <c r="E74" s="95" t="s">
        <v>142</v>
      </c>
      <c r="F74" s="94">
        <v>0.1</v>
      </c>
      <c r="G74" s="94">
        <f t="shared" si="59"/>
        <v>0.9</v>
      </c>
      <c r="H74" s="95" t="s">
        <v>143</v>
      </c>
      <c r="I74" s="94" t="s">
        <v>144</v>
      </c>
      <c r="J74" s="94"/>
      <c r="K74" s="94">
        <v>5.0999999999999996</v>
      </c>
      <c r="L74" s="96">
        <v>15.7538689648781</v>
      </c>
      <c r="M74" s="94"/>
      <c r="N74" s="96">
        <v>0.73599003735990043</v>
      </c>
      <c r="O74" s="96">
        <v>0.26400996264009963</v>
      </c>
      <c r="P74" s="97">
        <f t="shared" ref="P74:Q76" si="60">((P71*$O74*AC71)+(P68*$N74*AC68))/(AC71*$O74+AC68*$N74)</f>
        <v>1.3607765009856143</v>
      </c>
      <c r="Q74" s="97">
        <f t="shared" si="60"/>
        <v>1.1634919322451944</v>
      </c>
      <c r="R74" s="97">
        <f>((R71*$O74*AG71)+(R68*$N74*AG68))/(AG71*$O74+AG68*$N74)</f>
        <v>2.0209085698620686</v>
      </c>
      <c r="S74" s="94"/>
      <c r="T74" s="94"/>
      <c r="U74" s="94"/>
      <c r="V74" s="94"/>
      <c r="W74" s="94"/>
      <c r="X74" s="94"/>
      <c r="Y74" s="94"/>
      <c r="Z74" s="98"/>
      <c r="AA74" s="98"/>
      <c r="AB74" s="94"/>
      <c r="AC74" s="94"/>
      <c r="AD74" s="94"/>
      <c r="AE74" s="94"/>
      <c r="AF74" s="94"/>
      <c r="AG74" s="94"/>
      <c r="AH74" s="100"/>
      <c r="AI74" s="100"/>
      <c r="AJ74" s="100"/>
      <c r="AK74" s="100"/>
      <c r="AL74" s="100"/>
      <c r="AM74" s="100"/>
      <c r="AN74" s="100"/>
      <c r="AO74" s="100"/>
      <c r="AP74" s="100"/>
      <c r="AQ74" s="100"/>
      <c r="AR74" s="100"/>
      <c r="AS74" s="100">
        <f>((AS71*$O74*AI71)+(AS68*$N74*AI68))/(AI71*$O74+AI68*$N74)</f>
        <v>1.1176411807609437</v>
      </c>
      <c r="AT74" s="100">
        <f>((AT71*$O74*AK71)+(AT68*$N74*AK68))/(AK71*$O74+AK68*$N74)</f>
        <v>0.81453644493883592</v>
      </c>
      <c r="AU74" s="100">
        <f>((AU71*$O74*AJ71)+(AU68*$N74*AJ68))/(AJ71*$O74+AJ68*$N74)</f>
        <v>0.36137499794773298</v>
      </c>
      <c r="AV74" s="100">
        <f>((AV71*$O74*AN71)+(AV68*$N74*AN68))/(AN71*$O74+AN68*$N74)</f>
        <v>1.0112832472143012</v>
      </c>
      <c r="AW74" s="100">
        <f>((AW71*$O74*AM71)+(AW68*$N74*AM68))/(AM71*$O74+AM68*$N74)</f>
        <v>0.25918562614616575</v>
      </c>
      <c r="AX74" s="100">
        <f>((AX71*$O74*AO71)+(AX68*$N74*AO68))/(AO71*$O74+AO68*$N74)</f>
        <v>3.7983904594496055E-2</v>
      </c>
      <c r="AY74" s="100">
        <f>((AY71*$O74*AR71)+(AY68*$N74*AR68))/(AR71*$O74+AR68*$N74)</f>
        <v>9.8704599396780139</v>
      </c>
      <c r="AZ74" s="100">
        <f t="shared" ref="AZ74:BA76" si="61">((AZ71*$O74*AQ71)+(AZ68*$N74*AQ68))/(AQ71*$O74+AQ68*$N74)</f>
        <v>35.98298389822709</v>
      </c>
      <c r="BA74" s="100">
        <f t="shared" si="61"/>
        <v>88.733116197556882</v>
      </c>
      <c r="BB74" s="96">
        <v>11.884683538140163</v>
      </c>
      <c r="BC74" s="99">
        <f>($BE$3 - BB74*(2.7-3.3) - 200*(3.3)) / (1.03-3.3) * 1000</f>
        <v>444.57703837709278</v>
      </c>
    </row>
    <row r="75" spans="1:55" s="101" customFormat="1" x14ac:dyDescent="0.2">
      <c r="A75" s="93" t="s">
        <v>141</v>
      </c>
      <c r="B75" s="94">
        <v>1400</v>
      </c>
      <c r="C75" s="94" t="s">
        <v>0</v>
      </c>
      <c r="D75" s="95" t="s">
        <v>147</v>
      </c>
      <c r="E75" s="95" t="s">
        <v>142</v>
      </c>
      <c r="F75" s="94">
        <v>0.1</v>
      </c>
      <c r="G75" s="94">
        <f t="shared" si="59"/>
        <v>0.9</v>
      </c>
      <c r="H75" s="95" t="s">
        <v>145</v>
      </c>
      <c r="I75" s="94" t="s">
        <v>144</v>
      </c>
      <c r="J75" s="94"/>
      <c r="K75" s="94">
        <v>5.0999999999999996</v>
      </c>
      <c r="L75" s="96">
        <v>15.7538689648781</v>
      </c>
      <c r="M75" s="94"/>
      <c r="N75" s="96">
        <v>0.73599003735990043</v>
      </c>
      <c r="O75" s="96">
        <v>0.26400996264009963</v>
      </c>
      <c r="P75" s="97">
        <f t="shared" si="60"/>
        <v>1.126480529572746</v>
      </c>
      <c r="Q75" s="97">
        <f t="shared" si="60"/>
        <v>1.002434234292946</v>
      </c>
      <c r="R75" s="97">
        <f>((R72*$O75*AG72)+(R69*$N75*AG69))/(AG72*$O75+AG69*$N75)</f>
        <v>2.1051160685960837</v>
      </c>
      <c r="S75" s="94"/>
      <c r="T75" s="94"/>
      <c r="U75" s="94"/>
      <c r="V75" s="94"/>
      <c r="W75" s="94"/>
      <c r="X75" s="94"/>
      <c r="Y75" s="94"/>
      <c r="Z75" s="98"/>
      <c r="AA75" s="98"/>
      <c r="AB75" s="94"/>
      <c r="AC75" s="94"/>
      <c r="AD75" s="94"/>
      <c r="AE75" s="94"/>
      <c r="AF75" s="94"/>
      <c r="AG75" s="94"/>
      <c r="AH75" s="100"/>
      <c r="AI75" s="100"/>
      <c r="AJ75" s="100"/>
      <c r="AK75" s="100"/>
      <c r="AL75" s="100"/>
      <c r="AM75" s="100"/>
      <c r="AN75" s="100"/>
      <c r="AO75" s="100"/>
      <c r="AP75" s="100"/>
      <c r="AQ75" s="100"/>
      <c r="AR75" s="100"/>
      <c r="AS75" s="100">
        <f>((AS72*$O75*AI72)+(AS69*$N75*AI69))/(AI72*$O75+AI69*$N75)</f>
        <v>1.0895809278571449</v>
      </c>
      <c r="AT75" s="100">
        <f>((AT72*$O75*AK72)+(AT69*$N75*AK69))/(AK72*$O75+AK69*$N75)</f>
        <v>0.85445887565559464</v>
      </c>
      <c r="AU75" s="100">
        <f>((AU72*$O75*AJ72)+(AU69*$N75*AJ69))/(AJ72*$O75+AJ69*$N75)</f>
        <v>0.36602342037317415</v>
      </c>
      <c r="AV75" s="100">
        <f>((AV72*$O75*AN72)+(AV69*$N75*AN69))/(AN72*$O75+AN69*$N75)</f>
        <v>0.98891732789811981</v>
      </c>
      <c r="AW75" s="100">
        <f>((AW72*$O75*AM72)+(AW69*$N75*AM69))/(AM72*$O75+AM69*$N75)</f>
        <v>0.24240097440770395</v>
      </c>
      <c r="AX75" s="100">
        <f>((AX72*$O75*AO72)+(AX69*$N75*AO69))/(AO72*$O75+AO69*$N75)</f>
        <v>3.7966713269372433E-2</v>
      </c>
      <c r="AY75" s="100">
        <f>((AY72*$O75*AR72)+(AY69*$N75*AR69))/(AR72*$O75+AR69*$N75)</f>
        <v>9.6131904351445314</v>
      </c>
      <c r="AZ75" s="100">
        <f t="shared" si="61"/>
        <v>36.548971780095783</v>
      </c>
      <c r="BA75" s="100">
        <f t="shared" si="61"/>
        <v>88.127199396259371</v>
      </c>
      <c r="BB75" s="96">
        <v>11.884683538140163</v>
      </c>
      <c r="BC75" s="99">
        <f>($BE$3 - BB75*(2.7-3.3) - 200*(3.3)) / (1.03-3.3) * 1000</f>
        <v>444.57703837709278</v>
      </c>
    </row>
    <row r="76" spans="1:55" s="101" customFormat="1" x14ac:dyDescent="0.2">
      <c r="A76" s="93" t="s">
        <v>141</v>
      </c>
      <c r="B76" s="94">
        <v>1400</v>
      </c>
      <c r="C76" s="94" t="s">
        <v>0</v>
      </c>
      <c r="D76" s="95" t="s">
        <v>147</v>
      </c>
      <c r="E76" s="95" t="s">
        <v>142</v>
      </c>
      <c r="F76" s="94">
        <v>0.1</v>
      </c>
      <c r="G76" s="94">
        <f t="shared" si="59"/>
        <v>0.9</v>
      </c>
      <c r="H76" s="95" t="s">
        <v>146</v>
      </c>
      <c r="I76" s="94" t="s">
        <v>144</v>
      </c>
      <c r="J76" s="94"/>
      <c r="K76" s="94">
        <v>5.0999999999999996</v>
      </c>
      <c r="L76" s="96">
        <v>15.7538689648781</v>
      </c>
      <c r="M76" s="94"/>
      <c r="N76" s="96">
        <v>0.73599003735990043</v>
      </c>
      <c r="O76" s="96">
        <v>0.26400996264009963</v>
      </c>
      <c r="P76" s="97">
        <f t="shared" si="60"/>
        <v>1.1687259855053234</v>
      </c>
      <c r="Q76" s="97">
        <f t="shared" si="60"/>
        <v>1.1048314878907421</v>
      </c>
      <c r="R76" s="97">
        <f>((R73*$O76*AG73)+(R70*$N76*AG70))/(AG73*$O76+AG70*$N76)</f>
        <v>2.3045219798658487</v>
      </c>
      <c r="S76" s="94"/>
      <c r="T76" s="94"/>
      <c r="U76" s="94"/>
      <c r="V76" s="94"/>
      <c r="W76" s="94"/>
      <c r="X76" s="94"/>
      <c r="Y76" s="94"/>
      <c r="Z76" s="98"/>
      <c r="AA76" s="98"/>
      <c r="AB76" s="94"/>
      <c r="AC76" s="94"/>
      <c r="AD76" s="94"/>
      <c r="AE76" s="94"/>
      <c r="AF76" s="94"/>
      <c r="AG76" s="94"/>
      <c r="AH76" s="100"/>
      <c r="AI76" s="100"/>
      <c r="AJ76" s="100"/>
      <c r="AK76" s="100"/>
      <c r="AL76" s="100"/>
      <c r="AM76" s="100"/>
      <c r="AN76" s="100"/>
      <c r="AO76" s="100"/>
      <c r="AP76" s="100"/>
      <c r="AQ76" s="100"/>
      <c r="AR76" s="100"/>
      <c r="AS76" s="100">
        <f>((AS73*$O76*AI73)+(AS70*$N76*AI70))/(AI73*$O76+AI70*$N76)</f>
        <v>1.1052376178718992</v>
      </c>
      <c r="AT76" s="100">
        <f>((AT73*$O76*AK73)+(AT70*$N76*AK70))/(AK73*$O76+AK70*$N76)</f>
        <v>0.8333823930365154</v>
      </c>
      <c r="AU76" s="100">
        <f>((AU73*$O76*AJ73)+(AU70*$N76*AJ70))/(AJ73*$O76+AJ70*$N76)</f>
        <v>0.3635336311977666</v>
      </c>
      <c r="AV76" s="100">
        <f>((AV73*$O76*AN73)+(AV70*$N76*AN70))/(AN73*$O76+AN70*$N76)</f>
        <v>0.98865611424147992</v>
      </c>
      <c r="AW76" s="100">
        <f>((AW73*$O76*AM73)+(AW70*$N76*AM70))/(AM73*$O76+AM70*$N76)</f>
        <v>0.25053167280595967</v>
      </c>
      <c r="AX76" s="100">
        <f>((AX73*$O76*AO73)+(AX70*$N76*AO70))/(AO73*$O76+AO70*$N76)</f>
        <v>3.8369530623610683E-2</v>
      </c>
      <c r="AY76" s="100">
        <f>((AY73*$O76*AR73)+(AY70*$N76*AR70))/(AR73*$O76+AR70*$N76)</f>
        <v>9.5949103148402415</v>
      </c>
      <c r="AZ76" s="100">
        <f t="shared" si="61"/>
        <v>36.483984037749792</v>
      </c>
      <c r="BA76" s="100">
        <f t="shared" si="61"/>
        <v>88.065332404299539</v>
      </c>
      <c r="BB76" s="96">
        <v>11.884683538140163</v>
      </c>
      <c r="BC76" s="99">
        <f>($BE$3 - BB76*(2.7-3.3) - 200*(3.3)) / (1.03-3.3) * 1000</f>
        <v>444.57703837709278</v>
      </c>
    </row>
    <row r="77" spans="1:55" s="77" customFormat="1" x14ac:dyDescent="0.2">
      <c r="A77" s="77" t="s">
        <v>141</v>
      </c>
      <c r="B77" s="78">
        <v>1400</v>
      </c>
      <c r="C77" s="78" t="s">
        <v>0</v>
      </c>
      <c r="D77" s="79" t="s">
        <v>4</v>
      </c>
      <c r="E77" s="79" t="s">
        <v>142</v>
      </c>
      <c r="F77" s="78">
        <v>0.2</v>
      </c>
      <c r="G77" s="78">
        <f t="shared" si="59"/>
        <v>0.8</v>
      </c>
      <c r="H77" s="79" t="s">
        <v>143</v>
      </c>
      <c r="I77" s="78" t="s">
        <v>144</v>
      </c>
      <c r="J77" s="78"/>
      <c r="K77" s="78">
        <v>5.0999999999999996</v>
      </c>
      <c r="L77" s="80">
        <v>15.7538689648781</v>
      </c>
      <c r="M77" s="78">
        <v>0.16991890899999901</v>
      </c>
      <c r="N77" s="78"/>
      <c r="O77" s="78"/>
      <c r="P77" s="81">
        <v>0.99577412175308599</v>
      </c>
      <c r="Q77" s="81">
        <v>1.1606156210252101</v>
      </c>
      <c r="R77" s="81">
        <v>1.39220868389818</v>
      </c>
      <c r="S77" s="78">
        <v>-4.2241163878066503</v>
      </c>
      <c r="T77" s="78">
        <v>-4.2684256492094104</v>
      </c>
      <c r="U77" s="78">
        <v>-9.2459135613910508</v>
      </c>
      <c r="V77" s="78">
        <v>-4.22429270045542</v>
      </c>
      <c r="W77" s="78">
        <v>-8.8166493040771297</v>
      </c>
      <c r="X77" s="78">
        <v>2.496613E-3</v>
      </c>
      <c r="Y77" s="78">
        <v>2.3865380000000001E-3</v>
      </c>
      <c r="Z77" s="82">
        <v>9.9592200000000008E-6</v>
      </c>
      <c r="AA77" s="82">
        <v>9.9592200000000008E-6</v>
      </c>
      <c r="AB77" s="83">
        <f>((EXP(S77)*0.0047)/X77)*0.99279954</f>
        <v>2.7358845033097393E-2</v>
      </c>
      <c r="AC77" s="82">
        <f t="shared" ref="AC77:AC82" si="62">AB77/238.050785*0.0000000001551</f>
        <v>1.7825426892137349E-14</v>
      </c>
      <c r="AD77" s="82">
        <f t="shared" ref="AD77:AD82" si="63">P77*AC77</f>
        <v>1.775009880839191E-14</v>
      </c>
      <c r="AE77" s="82">
        <f t="shared" ref="AE77:AE82" si="64">AD77*230/0.000009158</f>
        <v>4.4578758745688354E-7</v>
      </c>
      <c r="AF77" s="84">
        <f>((EXP(V77)*0.0047)/X77)*0.00720046</f>
        <v>1.9839003897476122E-4</v>
      </c>
      <c r="AG77" s="82">
        <f t="shared" ref="AG77:AG82" si="65">AF77/235.043992*0.00000000098486385</f>
        <v>8.3127918277670077E-16</v>
      </c>
      <c r="AH77" s="83"/>
      <c r="AI77" s="83"/>
      <c r="AJ77" s="83"/>
      <c r="AK77" s="83"/>
      <c r="AL77" s="83"/>
      <c r="AM77" s="83"/>
      <c r="AN77" s="83"/>
      <c r="AO77" s="83"/>
      <c r="AP77" s="83"/>
      <c r="AQ77" s="83"/>
      <c r="AR77" s="83"/>
      <c r="AS77" s="83"/>
      <c r="AT77" s="83"/>
      <c r="AU77" s="83"/>
      <c r="AV77" s="83"/>
      <c r="AW77" s="83"/>
      <c r="AX77" s="83"/>
      <c r="AY77" s="83"/>
      <c r="AZ77" s="83"/>
      <c r="BA77" s="83"/>
      <c r="BB77" s="78"/>
    </row>
    <row r="78" spans="1:55" s="77" customFormat="1" x14ac:dyDescent="0.2">
      <c r="A78" s="77" t="s">
        <v>141</v>
      </c>
      <c r="B78" s="78">
        <v>1400</v>
      </c>
      <c r="C78" s="78" t="s">
        <v>0</v>
      </c>
      <c r="D78" s="79" t="s">
        <v>4</v>
      </c>
      <c r="E78" s="79" t="s">
        <v>142</v>
      </c>
      <c r="F78" s="78">
        <v>0.2</v>
      </c>
      <c r="G78" s="78">
        <f t="shared" si="59"/>
        <v>0.8</v>
      </c>
      <c r="H78" s="79" t="s">
        <v>145</v>
      </c>
      <c r="I78" s="78" t="s">
        <v>144</v>
      </c>
      <c r="J78" s="78"/>
      <c r="K78" s="78">
        <v>5.0999999999999996</v>
      </c>
      <c r="L78" s="80">
        <v>15.7538689648781</v>
      </c>
      <c r="M78" s="78">
        <v>0.16991890899999901</v>
      </c>
      <c r="N78" s="78"/>
      <c r="O78" s="78"/>
      <c r="P78" s="81">
        <v>1.00325526115032</v>
      </c>
      <c r="Q78" s="81">
        <v>1.0000703381078</v>
      </c>
      <c r="R78" s="81">
        <v>1.1856797491162201</v>
      </c>
      <c r="S78" s="78">
        <v>-4.1937062166168504</v>
      </c>
      <c r="T78" s="78">
        <v>-4.2292410558852698</v>
      </c>
      <c r="U78" s="78">
        <v>-9.7081365749326398</v>
      </c>
      <c r="V78" s="78">
        <v>-4.1935836606412398</v>
      </c>
      <c r="W78" s="78">
        <v>-8.5971452939204394</v>
      </c>
      <c r="X78" s="78">
        <v>2.496613E-3</v>
      </c>
      <c r="Y78" s="78">
        <v>2.3865380000000001E-3</v>
      </c>
      <c r="Z78" s="82">
        <v>9.9592200000000008E-6</v>
      </c>
      <c r="AA78" s="82">
        <v>9.9592200000000008E-6</v>
      </c>
      <c r="AB78" s="83">
        <f>((EXP(S78)*0.0047)/X78)*0.99279954</f>
        <v>2.8203611844944767E-2</v>
      </c>
      <c r="AC78" s="82">
        <f t="shared" si="62"/>
        <v>1.8375827650183696E-14</v>
      </c>
      <c r="AD78" s="82">
        <f t="shared" si="63"/>
        <v>1.8435645768038316E-14</v>
      </c>
      <c r="AE78" s="82">
        <f t="shared" si="64"/>
        <v>4.6300486204944455E-7</v>
      </c>
      <c r="AF78" s="84">
        <f>((EXP(V78)*0.0047)/X78)*0.00720046</f>
        <v>2.0457691691982822E-4</v>
      </c>
      <c r="AG78" s="82">
        <f t="shared" si="65"/>
        <v>8.5720297849090382E-16</v>
      </c>
      <c r="AH78" s="83"/>
      <c r="AI78" s="83"/>
      <c r="AJ78" s="83"/>
      <c r="AK78" s="83"/>
      <c r="AL78" s="83"/>
      <c r="AM78" s="83"/>
      <c r="AN78" s="83"/>
      <c r="AO78" s="83"/>
      <c r="AP78" s="83"/>
      <c r="AQ78" s="83"/>
      <c r="AR78" s="83"/>
      <c r="AS78" s="83"/>
      <c r="AT78" s="83"/>
      <c r="AU78" s="83"/>
      <c r="AV78" s="83"/>
      <c r="AW78" s="83"/>
      <c r="AX78" s="83"/>
      <c r="AY78" s="83"/>
      <c r="AZ78" s="83"/>
      <c r="BA78" s="83"/>
      <c r="BB78" s="78"/>
    </row>
    <row r="79" spans="1:55" s="77" customFormat="1" x14ac:dyDescent="0.2">
      <c r="A79" s="77" t="s">
        <v>141</v>
      </c>
      <c r="B79" s="78">
        <v>1400</v>
      </c>
      <c r="C79" s="78" t="s">
        <v>0</v>
      </c>
      <c r="D79" s="79" t="s">
        <v>4</v>
      </c>
      <c r="E79" s="79" t="s">
        <v>142</v>
      </c>
      <c r="F79" s="78">
        <v>0.2</v>
      </c>
      <c r="G79" s="78">
        <f t="shared" si="59"/>
        <v>0.8</v>
      </c>
      <c r="H79" s="79" t="s">
        <v>146</v>
      </c>
      <c r="I79" s="78" t="s">
        <v>144</v>
      </c>
      <c r="J79" s="78"/>
      <c r="K79" s="78">
        <v>5.0999999999999996</v>
      </c>
      <c r="L79" s="80">
        <v>15.7538689648781</v>
      </c>
      <c r="M79" s="78">
        <v>0.16991890899999901</v>
      </c>
      <c r="N79" s="78"/>
      <c r="O79" s="78"/>
      <c r="P79" s="81">
        <v>1.0017282775938301</v>
      </c>
      <c r="Q79" s="81">
        <v>1.05028952443288</v>
      </c>
      <c r="R79" s="81">
        <v>1.33054551683727</v>
      </c>
      <c r="S79" s="78">
        <v>-4.1949426526444702</v>
      </c>
      <c r="T79" s="78">
        <v>-4.23202135011406</v>
      </c>
      <c r="U79" s="78">
        <v>-9.5229296368356593</v>
      </c>
      <c r="V79" s="78">
        <v>-4.1902526749504103</v>
      </c>
      <c r="W79" s="78">
        <v>-8.4428048274814707</v>
      </c>
      <c r="X79" s="78">
        <v>2.496613E-3</v>
      </c>
      <c r="Y79" s="78">
        <v>2.3865380000000001E-3</v>
      </c>
      <c r="Z79" s="82">
        <v>9.9592200000000008E-6</v>
      </c>
      <c r="AA79" s="82">
        <v>9.9592200000000008E-6</v>
      </c>
      <c r="AB79" s="83">
        <f>((EXP(S79)*0.0047)/X79)*0.99279954</f>
        <v>2.8168761432743154E-2</v>
      </c>
      <c r="AC79" s="82">
        <f t="shared" si="62"/>
        <v>1.8353121155296605E-14</v>
      </c>
      <c r="AD79" s="82">
        <f t="shared" si="63"/>
        <v>1.8384840443366154E-14</v>
      </c>
      <c r="AE79" s="82">
        <f t="shared" si="64"/>
        <v>4.6172890390633493E-7</v>
      </c>
      <c r="AF79" s="84">
        <f>((EXP(V79)*0.0047)/X79)*0.00720046</f>
        <v>2.05259495902046E-4</v>
      </c>
      <c r="AG79" s="82">
        <f t="shared" si="65"/>
        <v>8.6006307016410886E-16</v>
      </c>
      <c r="AH79" s="83"/>
      <c r="AI79" s="83"/>
      <c r="AJ79" s="83"/>
      <c r="AK79" s="83"/>
      <c r="AL79" s="83"/>
      <c r="AM79" s="83"/>
      <c r="AN79" s="83"/>
      <c r="AO79" s="83"/>
      <c r="AP79" s="83"/>
      <c r="AQ79" s="83"/>
      <c r="AR79" s="83"/>
      <c r="AS79" s="83"/>
      <c r="AT79" s="83"/>
      <c r="AU79" s="83"/>
      <c r="AV79" s="83"/>
      <c r="AW79" s="83"/>
      <c r="AX79" s="83"/>
      <c r="AY79" s="83"/>
      <c r="AZ79" s="83"/>
      <c r="BA79" s="83"/>
      <c r="BB79" s="78"/>
    </row>
    <row r="80" spans="1:55" s="1" customFormat="1" x14ac:dyDescent="0.2">
      <c r="A80" s="1" t="s">
        <v>141</v>
      </c>
      <c r="B80" s="86">
        <v>1400</v>
      </c>
      <c r="C80" s="86" t="s">
        <v>0</v>
      </c>
      <c r="D80" s="87" t="s">
        <v>3</v>
      </c>
      <c r="E80" s="87" t="s">
        <v>142</v>
      </c>
      <c r="F80" s="86">
        <v>0.2</v>
      </c>
      <c r="G80" s="86">
        <f t="shared" si="59"/>
        <v>0.8</v>
      </c>
      <c r="H80" s="87" t="s">
        <v>143</v>
      </c>
      <c r="I80" s="86" t="s">
        <v>144</v>
      </c>
      <c r="J80" s="86"/>
      <c r="K80" s="86">
        <v>5.0999999999999996</v>
      </c>
      <c r="L80" s="88">
        <v>15.7538689648781</v>
      </c>
      <c r="M80" s="86">
        <v>0.62393309200000002</v>
      </c>
      <c r="N80" s="86"/>
      <c r="O80" s="86"/>
      <c r="P80" s="89">
        <v>1.7428661726627901</v>
      </c>
      <c r="Q80" s="89">
        <v>0.95052143064188499</v>
      </c>
      <c r="R80" s="89">
        <v>2.7056700191175298</v>
      </c>
      <c r="S80" s="86">
        <v>-3.8998369130232802</v>
      </c>
      <c r="T80" s="86">
        <v>-4.6619908625789899</v>
      </c>
      <c r="U80" s="86">
        <v>-10.622607467306899</v>
      </c>
      <c r="V80" s="86">
        <v>-3.9003535287201498</v>
      </c>
      <c r="W80" s="86">
        <v>-10.1239909370359</v>
      </c>
      <c r="X80" s="86">
        <v>1.26409E-2</v>
      </c>
      <c r="Y80" s="86">
        <v>3.384827E-3</v>
      </c>
      <c r="Z80" s="90">
        <v>9.2615600000000001E-6</v>
      </c>
      <c r="AA80" s="90">
        <v>9.2615600000000001E-6</v>
      </c>
      <c r="AB80" s="91">
        <f>((EXP(S80)*0.04)/X80)*0.99279954</f>
        <v>6.3601288077339585E-2</v>
      </c>
      <c r="AC80" s="90">
        <f t="shared" si="62"/>
        <v>4.1438887844017697E-14</v>
      </c>
      <c r="AD80" s="90">
        <f t="shared" si="63"/>
        <v>7.2222435856105735E-14</v>
      </c>
      <c r="AE80" s="90">
        <f t="shared" si="64"/>
        <v>1.8138414770587814E-6</v>
      </c>
      <c r="AF80" s="92">
        <f>((EXP(V80)*0.04)/X80)*0.00720046</f>
        <v>4.6104171571838249E-4</v>
      </c>
      <c r="AG80" s="90">
        <f t="shared" si="65"/>
        <v>1.9318226996119591E-15</v>
      </c>
      <c r="AH80" s="91"/>
      <c r="AI80" s="91"/>
      <c r="AJ80" s="91"/>
      <c r="AK80" s="91"/>
      <c r="AL80" s="91"/>
      <c r="AM80" s="91"/>
      <c r="AN80" s="91"/>
      <c r="AO80" s="91"/>
      <c r="AP80" s="91"/>
      <c r="AQ80" s="91"/>
      <c r="AR80" s="91"/>
      <c r="AS80" s="91"/>
      <c r="AT80" s="91"/>
      <c r="AU80" s="91"/>
      <c r="AV80" s="91"/>
      <c r="AW80" s="91"/>
      <c r="AX80" s="91"/>
      <c r="AY80" s="91"/>
      <c r="AZ80" s="91"/>
      <c r="BA80" s="91"/>
      <c r="BB80" s="86"/>
    </row>
    <row r="81" spans="1:55" s="1" customFormat="1" x14ac:dyDescent="0.2">
      <c r="A81" s="1" t="s">
        <v>141</v>
      </c>
      <c r="B81" s="86">
        <v>1400</v>
      </c>
      <c r="C81" s="86" t="s">
        <v>0</v>
      </c>
      <c r="D81" s="87" t="s">
        <v>3</v>
      </c>
      <c r="E81" s="87" t="s">
        <v>142</v>
      </c>
      <c r="F81" s="86">
        <v>0.2</v>
      </c>
      <c r="G81" s="86">
        <f t="shared" si="59"/>
        <v>0.8</v>
      </c>
      <c r="H81" s="87" t="s">
        <v>145</v>
      </c>
      <c r="I81" s="86" t="s">
        <v>144</v>
      </c>
      <c r="J81" s="86"/>
      <c r="K81" s="86">
        <v>5.0999999999999996</v>
      </c>
      <c r="L81" s="88">
        <v>15.7538689648781</v>
      </c>
      <c r="M81" s="86">
        <v>0.62393309200000002</v>
      </c>
      <c r="N81" s="86"/>
      <c r="O81" s="86"/>
      <c r="P81" s="89">
        <v>1.25452557786133</v>
      </c>
      <c r="Q81" s="89">
        <v>1.00439860457474</v>
      </c>
      <c r="R81" s="89">
        <v>4.70664242182891</v>
      </c>
      <c r="S81" s="86">
        <v>-3.8453780640450601</v>
      </c>
      <c r="T81" s="86">
        <v>-4.9362553800255498</v>
      </c>
      <c r="U81" s="86">
        <v>-10.833220448591</v>
      </c>
      <c r="V81" s="86">
        <v>-3.8440489871728598</v>
      </c>
      <c r="W81" s="86">
        <v>-9.5140630139982605</v>
      </c>
      <c r="X81" s="86">
        <v>1.26409E-2</v>
      </c>
      <c r="Y81" s="86">
        <v>3.384827E-3</v>
      </c>
      <c r="Z81" s="90">
        <v>9.2615600000000001E-6</v>
      </c>
      <c r="AA81" s="90">
        <v>9.2615600000000001E-6</v>
      </c>
      <c r="AB81" s="91">
        <f>((EXP(S81)*0.04)/X81)*0.99279954</f>
        <v>6.7160989925428696E-2</v>
      </c>
      <c r="AC81" s="90">
        <f t="shared" si="62"/>
        <v>4.3758181841047033E-14</v>
      </c>
      <c r="AD81" s="90">
        <f t="shared" si="63"/>
        <v>5.4895758360300687E-14</v>
      </c>
      <c r="AE81" s="90">
        <f t="shared" si="64"/>
        <v>1.3786879693021575E-6</v>
      </c>
      <c r="AF81" s="92">
        <f>((EXP(V81)*0.04)/X81)*0.00720046</f>
        <v>4.8774516670166309E-4</v>
      </c>
      <c r="AG81" s="90">
        <f t="shared" si="65"/>
        <v>2.0437135134119563E-15</v>
      </c>
      <c r="AH81" s="91"/>
      <c r="AI81" s="91"/>
      <c r="AJ81" s="91"/>
      <c r="AK81" s="91"/>
      <c r="AL81" s="91"/>
      <c r="AM81" s="91"/>
      <c r="AN81" s="91"/>
      <c r="AO81" s="91"/>
      <c r="AP81" s="91"/>
      <c r="AQ81" s="91"/>
      <c r="AR81" s="91"/>
      <c r="AS81" s="91"/>
      <c r="AT81" s="91"/>
      <c r="AU81" s="91"/>
      <c r="AV81" s="91"/>
      <c r="AW81" s="91"/>
      <c r="AX81" s="91"/>
      <c r="AY81" s="91"/>
      <c r="AZ81" s="91"/>
      <c r="BA81" s="91"/>
      <c r="BB81" s="86"/>
    </row>
    <row r="82" spans="1:55" s="1" customFormat="1" x14ac:dyDescent="0.2">
      <c r="A82" s="1" t="s">
        <v>141</v>
      </c>
      <c r="B82" s="86">
        <v>1400</v>
      </c>
      <c r="C82" s="86" t="s">
        <v>0</v>
      </c>
      <c r="D82" s="87" t="s">
        <v>3</v>
      </c>
      <c r="E82" s="87" t="s">
        <v>142</v>
      </c>
      <c r="F82" s="86">
        <v>0.2</v>
      </c>
      <c r="G82" s="86">
        <f t="shared" si="59"/>
        <v>0.8</v>
      </c>
      <c r="H82" s="87" t="s">
        <v>146</v>
      </c>
      <c r="I82" s="86" t="s">
        <v>144</v>
      </c>
      <c r="J82" s="86"/>
      <c r="K82" s="86">
        <v>5.0999999999999996</v>
      </c>
      <c r="L82" s="88">
        <v>15.7538689648781</v>
      </c>
      <c r="M82" s="86">
        <v>0.62393309200000002</v>
      </c>
      <c r="N82" s="86"/>
      <c r="O82" s="86"/>
      <c r="P82" s="89">
        <v>1.3566857320949799</v>
      </c>
      <c r="Q82" s="89">
        <v>1.01006510376486</v>
      </c>
      <c r="R82" s="89">
        <v>4.9811292212273202</v>
      </c>
      <c r="S82" s="86">
        <v>-3.84633036054379</v>
      </c>
      <c r="T82" s="86">
        <v>-4.8589203882009198</v>
      </c>
      <c r="U82" s="86">
        <v>-10.750259627805599</v>
      </c>
      <c r="V82" s="86">
        <v>-3.8411623910801902</v>
      </c>
      <c r="W82" s="86">
        <v>-9.4544945935369693</v>
      </c>
      <c r="X82" s="86">
        <v>1.26409E-2</v>
      </c>
      <c r="Y82" s="86">
        <v>3.384827E-3</v>
      </c>
      <c r="Z82" s="90">
        <v>9.2615600000000001E-6</v>
      </c>
      <c r="AA82" s="90">
        <v>9.2615600000000001E-6</v>
      </c>
      <c r="AB82" s="91">
        <f>((EXP(S82)*0.04)/X82)*0.99279954</f>
        <v>6.7097063193304177E-2</v>
      </c>
      <c r="AC82" s="90">
        <f t="shared" si="62"/>
        <v>4.3716530912853231E-14</v>
      </c>
      <c r="AD82" s="90">
        <f t="shared" si="63"/>
        <v>5.9309593746157106E-14</v>
      </c>
      <c r="AE82" s="90">
        <f t="shared" si="64"/>
        <v>1.4895399171889207E-6</v>
      </c>
      <c r="AF82" s="92">
        <f>((EXP(V82)*0.04)/X82)*0.00720046</f>
        <v>4.8915512400367041E-4</v>
      </c>
      <c r="AG82" s="90">
        <f t="shared" si="65"/>
        <v>2.049621411609969E-15</v>
      </c>
      <c r="AH82" s="91"/>
      <c r="AI82" s="91"/>
      <c r="AJ82" s="91"/>
      <c r="AK82" s="91"/>
      <c r="AL82" s="91"/>
      <c r="AM82" s="91"/>
      <c r="AN82" s="91"/>
      <c r="AO82" s="91"/>
      <c r="AP82" s="91"/>
      <c r="AQ82" s="91"/>
      <c r="AR82" s="91"/>
      <c r="AS82" s="91"/>
      <c r="AT82" s="91"/>
      <c r="AU82" s="91"/>
      <c r="AV82" s="91"/>
      <c r="AW82" s="91"/>
      <c r="AX82" s="91"/>
      <c r="AY82" s="91"/>
      <c r="AZ82" s="91"/>
      <c r="BA82" s="91"/>
      <c r="BB82" s="86"/>
    </row>
    <row r="83" spans="1:55" s="93" customFormat="1" x14ac:dyDescent="0.2">
      <c r="A83" s="93" t="s">
        <v>141</v>
      </c>
      <c r="B83" s="94">
        <v>1400</v>
      </c>
      <c r="C83" s="94" t="s">
        <v>0</v>
      </c>
      <c r="D83" s="95" t="s">
        <v>147</v>
      </c>
      <c r="E83" s="95" t="s">
        <v>142</v>
      </c>
      <c r="F83" s="94">
        <v>0.2</v>
      </c>
      <c r="G83" s="94">
        <f t="shared" si="59"/>
        <v>0.8</v>
      </c>
      <c r="H83" s="95" t="s">
        <v>143</v>
      </c>
      <c r="I83" s="94" t="s">
        <v>144</v>
      </c>
      <c r="J83" s="94"/>
      <c r="K83" s="94">
        <v>5.0999999999999996</v>
      </c>
      <c r="L83" s="96">
        <v>15.7538689648781</v>
      </c>
      <c r="M83" s="94"/>
      <c r="N83" s="96">
        <v>0.52293577981651373</v>
      </c>
      <c r="O83" s="96">
        <v>0.47706422018348627</v>
      </c>
      <c r="P83" s="97">
        <f t="shared" ref="P83:Q85" si="66">((P80*$O83*AC80)+(P77*$N83*AC77))/(AC80*$O83+AC77*$N83)</f>
        <v>1.503473822727329</v>
      </c>
      <c r="Q83" s="97">
        <f t="shared" si="66"/>
        <v>0.99510913987628102</v>
      </c>
      <c r="R83" s="97">
        <f>((R80*$O83*AG80)+(R77*$N83*AG77))/(AG80*$O83+AG77*$N83)</f>
        <v>2.2846973759028484</v>
      </c>
      <c r="S83" s="94"/>
      <c r="T83" s="94"/>
      <c r="U83" s="94"/>
      <c r="V83" s="94"/>
      <c r="W83" s="94"/>
      <c r="X83" s="94"/>
      <c r="Y83" s="94"/>
      <c r="Z83" s="98"/>
      <c r="AA83" s="98"/>
      <c r="AB83" s="94"/>
      <c r="AC83" s="94"/>
      <c r="AD83" s="94"/>
      <c r="AE83" s="94"/>
      <c r="AF83" s="94"/>
      <c r="AG83" s="94"/>
      <c r="AH83" s="100"/>
      <c r="AI83" s="100"/>
      <c r="AJ83" s="100"/>
      <c r="AK83" s="100"/>
      <c r="AL83" s="100"/>
      <c r="AM83" s="100"/>
      <c r="AN83" s="100"/>
      <c r="AO83" s="100"/>
      <c r="AP83" s="100"/>
      <c r="AQ83" s="100"/>
      <c r="AR83" s="100"/>
      <c r="AS83" s="100"/>
      <c r="AT83" s="100"/>
      <c r="AU83" s="100"/>
      <c r="AV83" s="100"/>
      <c r="AW83" s="100"/>
      <c r="AX83" s="100"/>
      <c r="AY83" s="100"/>
      <c r="AZ83" s="100"/>
      <c r="BA83" s="100"/>
      <c r="BB83" s="96">
        <v>15.80293541500262</v>
      </c>
      <c r="BC83" s="99">
        <f>($BE$3 - BB83*(2.7-3.3) - 200*(3.3)) / (1.03-3.3) * 1000</f>
        <v>-591.08425066144457</v>
      </c>
    </row>
    <row r="84" spans="1:55" s="93" customFormat="1" x14ac:dyDescent="0.2">
      <c r="A84" s="93" t="s">
        <v>141</v>
      </c>
      <c r="B84" s="94">
        <v>1400</v>
      </c>
      <c r="C84" s="94" t="s">
        <v>0</v>
      </c>
      <c r="D84" s="95" t="s">
        <v>147</v>
      </c>
      <c r="E84" s="95" t="s">
        <v>142</v>
      </c>
      <c r="F84" s="94">
        <v>0.2</v>
      </c>
      <c r="G84" s="94">
        <f t="shared" si="59"/>
        <v>0.8</v>
      </c>
      <c r="H84" s="95" t="s">
        <v>145</v>
      </c>
      <c r="I84" s="94" t="s">
        <v>144</v>
      </c>
      <c r="J84" s="94"/>
      <c r="K84" s="94">
        <v>5.0999999999999996</v>
      </c>
      <c r="L84" s="96">
        <v>15.7538689648781</v>
      </c>
      <c r="M84" s="94"/>
      <c r="N84" s="96">
        <v>0.52293577981651373</v>
      </c>
      <c r="O84" s="96">
        <v>0.47706422018348627</v>
      </c>
      <c r="P84" s="97">
        <f t="shared" si="66"/>
        <v>1.1753205913339513</v>
      </c>
      <c r="Q84" s="97">
        <f t="shared" si="66"/>
        <v>1.0032339948072329</v>
      </c>
      <c r="R84" s="97">
        <f>((R81*$O84*AG81)+(R78*$N84*AG78))/(AG81*$O84+AG78*$N84)</f>
        <v>3.5976875469717102</v>
      </c>
      <c r="S84" s="94"/>
      <c r="T84" s="94"/>
      <c r="U84" s="94"/>
      <c r="V84" s="94"/>
      <c r="W84" s="94"/>
      <c r="X84" s="94"/>
      <c r="Y84" s="94"/>
      <c r="Z84" s="98"/>
      <c r="AA84" s="98"/>
      <c r="AB84" s="94"/>
      <c r="AC84" s="94"/>
      <c r="AD84" s="94"/>
      <c r="AE84" s="94"/>
      <c r="AF84" s="94"/>
      <c r="AG84" s="94"/>
      <c r="AH84" s="100"/>
      <c r="AI84" s="100"/>
      <c r="AJ84" s="100"/>
      <c r="AK84" s="100"/>
      <c r="AL84" s="100"/>
      <c r="AM84" s="100"/>
      <c r="AN84" s="100"/>
      <c r="AO84" s="100"/>
      <c r="AP84" s="100"/>
      <c r="AQ84" s="100"/>
      <c r="AR84" s="100"/>
      <c r="AS84" s="100"/>
      <c r="AT84" s="100"/>
      <c r="AU84" s="100"/>
      <c r="AV84" s="100"/>
      <c r="AW84" s="100"/>
      <c r="AX84" s="100"/>
      <c r="AY84" s="100"/>
      <c r="AZ84" s="100"/>
      <c r="BA84" s="100"/>
      <c r="BB84" s="96">
        <v>15.80293541500262</v>
      </c>
      <c r="BC84" s="99">
        <f>($BE$3 - BB84*(2.7-3.3) - 200*(3.3)) / (1.03-3.3) * 1000</f>
        <v>-591.08425066144457</v>
      </c>
    </row>
    <row r="85" spans="1:55" s="93" customFormat="1" x14ac:dyDescent="0.2">
      <c r="A85" s="93" t="s">
        <v>141</v>
      </c>
      <c r="B85" s="94">
        <v>1400</v>
      </c>
      <c r="C85" s="94" t="s">
        <v>0</v>
      </c>
      <c r="D85" s="95" t="s">
        <v>147</v>
      </c>
      <c r="E85" s="95" t="s">
        <v>142</v>
      </c>
      <c r="F85" s="94">
        <v>0.2</v>
      </c>
      <c r="G85" s="94">
        <f t="shared" si="59"/>
        <v>0.8</v>
      </c>
      <c r="H85" s="95" t="s">
        <v>146</v>
      </c>
      <c r="I85" s="94" t="s">
        <v>144</v>
      </c>
      <c r="J85" s="94"/>
      <c r="K85" s="94">
        <v>5.0999999999999996</v>
      </c>
      <c r="L85" s="96">
        <v>15.7538689648781</v>
      </c>
      <c r="M85" s="94"/>
      <c r="N85" s="96">
        <v>0.52293577981651373</v>
      </c>
      <c r="O85" s="96">
        <v>0.47706422018348627</v>
      </c>
      <c r="P85" s="97">
        <f t="shared" si="66"/>
        <v>1.2448184381879841</v>
      </c>
      <c r="Q85" s="97">
        <f t="shared" si="66"/>
        <v>1.0202665219354117</v>
      </c>
      <c r="R85" s="97">
        <f>((R82*$O85*AG82)+(R79*$N85*AG79))/(AG82*$O85+AG79*$N85)</f>
        <v>3.8309991321316526</v>
      </c>
      <c r="S85" s="94"/>
      <c r="T85" s="94"/>
      <c r="U85" s="94"/>
      <c r="V85" s="94"/>
      <c r="W85" s="94"/>
      <c r="X85" s="94"/>
      <c r="Y85" s="94"/>
      <c r="Z85" s="98"/>
      <c r="AA85" s="98"/>
      <c r="AB85" s="94"/>
      <c r="AC85" s="94"/>
      <c r="AD85" s="94"/>
      <c r="AE85" s="94"/>
      <c r="AF85" s="94"/>
      <c r="AG85" s="94"/>
      <c r="AH85" s="100"/>
      <c r="AI85" s="100"/>
      <c r="AJ85" s="100"/>
      <c r="AK85" s="100"/>
      <c r="AL85" s="100"/>
      <c r="AM85" s="100"/>
      <c r="AN85" s="100"/>
      <c r="AO85" s="100"/>
      <c r="AP85" s="100"/>
      <c r="AQ85" s="100"/>
      <c r="AR85" s="100"/>
      <c r="AS85" s="100"/>
      <c r="AT85" s="100"/>
      <c r="AU85" s="100"/>
      <c r="AV85" s="100"/>
      <c r="AW85" s="100"/>
      <c r="AX85" s="100"/>
      <c r="AY85" s="100"/>
      <c r="AZ85" s="100"/>
      <c r="BA85" s="100"/>
      <c r="BB85" s="96">
        <v>15.80293541500262</v>
      </c>
      <c r="BC85" s="99">
        <f>($BE$3 - BB85*(2.7-3.3) - 200*(3.3)) / (1.03-3.3) * 1000</f>
        <v>-591.08425066144457</v>
      </c>
    </row>
    <row r="86" spans="1:55" s="77" customFormat="1" x14ac:dyDescent="0.2">
      <c r="A86" s="77" t="s">
        <v>141</v>
      </c>
      <c r="B86" s="78">
        <v>1400</v>
      </c>
      <c r="C86" s="78" t="s">
        <v>0</v>
      </c>
      <c r="D86" s="79" t="s">
        <v>4</v>
      </c>
      <c r="E86" s="79" t="s">
        <v>142</v>
      </c>
      <c r="F86" s="78">
        <v>0.5</v>
      </c>
      <c r="G86" s="78">
        <f t="shared" si="59"/>
        <v>0.5</v>
      </c>
      <c r="H86" s="79" t="s">
        <v>143</v>
      </c>
      <c r="I86" s="78" t="s">
        <v>144</v>
      </c>
      <c r="J86" s="78"/>
      <c r="K86" s="78">
        <v>5.0999999999999996</v>
      </c>
      <c r="L86" s="80">
        <v>15.7538689648781</v>
      </c>
      <c r="M86" s="78">
        <v>0.109960081</v>
      </c>
      <c r="N86" s="78"/>
      <c r="O86" s="78"/>
      <c r="P86" s="81">
        <v>0.99724478482186896</v>
      </c>
      <c r="Q86" s="81">
        <v>1.12709774655364</v>
      </c>
      <c r="R86" s="81">
        <v>1.3846669683100801</v>
      </c>
      <c r="S86" s="78">
        <v>-3.8485271042108602</v>
      </c>
      <c r="T86" s="78">
        <v>-3.8902841366157901</v>
      </c>
      <c r="U86" s="78">
        <v>-9.1968224952570097</v>
      </c>
      <c r="V86" s="78">
        <v>-3.8487873521923901</v>
      </c>
      <c r="W86" s="78">
        <v>-8.9885100337700798</v>
      </c>
      <c r="X86" s="78">
        <v>2.3614949999999999E-3</v>
      </c>
      <c r="Y86" s="78">
        <v>2.2711739999999999E-3</v>
      </c>
      <c r="Z86" s="82">
        <v>9.9928300000000007E-6</v>
      </c>
      <c r="AA86" s="82">
        <v>9.9928300000000007E-6</v>
      </c>
      <c r="AB86" s="83">
        <f>((EXP(S86)*0.0047)/X86)*0.99279954</f>
        <v>4.2109327922693875E-2</v>
      </c>
      <c r="AC86" s="82">
        <f t="shared" ref="AC86:AC91" si="67">AB86/238.050785*0.0000000001551</f>
        <v>2.7435980775319943E-14</v>
      </c>
      <c r="AD86" s="82">
        <f t="shared" ref="AD86:AD91" si="68">P86*AC86</f>
        <v>2.736038874466087E-14</v>
      </c>
      <c r="AE86" s="82">
        <f t="shared" ref="AE86:AE91" si="69">AD86*230/0.000009158</f>
        <v>6.8714669264817653E-7</v>
      </c>
      <c r="AF86" s="84">
        <f>((EXP(V86)*0.0047)/X86)*0.00720046</f>
        <v>3.0532612123644072E-4</v>
      </c>
      <c r="AG86" s="82">
        <f t="shared" ref="AG86:AG91" si="70">AF86/235.043992*0.00000000098486385</f>
        <v>1.2793547995325393E-15</v>
      </c>
      <c r="AH86" s="83"/>
      <c r="AI86" s="83"/>
      <c r="AJ86" s="83"/>
      <c r="AK86" s="83"/>
      <c r="AL86" s="83"/>
      <c r="AM86" s="83"/>
      <c r="AN86" s="83"/>
      <c r="AO86" s="83"/>
      <c r="AP86" s="83"/>
      <c r="AQ86" s="83"/>
      <c r="AR86" s="83"/>
      <c r="AS86" s="83"/>
      <c r="AT86" s="83"/>
      <c r="AU86" s="83"/>
      <c r="AV86" s="83"/>
      <c r="AW86" s="83"/>
      <c r="AX86" s="83"/>
      <c r="AY86" s="83"/>
      <c r="AZ86" s="83"/>
      <c r="BA86" s="83"/>
      <c r="BB86" s="78"/>
    </row>
    <row r="87" spans="1:55" s="77" customFormat="1" x14ac:dyDescent="0.2">
      <c r="A87" s="77" t="s">
        <v>141</v>
      </c>
      <c r="B87" s="78">
        <v>1400</v>
      </c>
      <c r="C87" s="78" t="s">
        <v>0</v>
      </c>
      <c r="D87" s="79" t="s">
        <v>4</v>
      </c>
      <c r="E87" s="79" t="s">
        <v>142</v>
      </c>
      <c r="F87" s="78">
        <v>0.5</v>
      </c>
      <c r="G87" s="78">
        <f t="shared" si="59"/>
        <v>0.5</v>
      </c>
      <c r="H87" s="79" t="s">
        <v>145</v>
      </c>
      <c r="I87" s="78" t="s">
        <v>144</v>
      </c>
      <c r="J87" s="78"/>
      <c r="K87" s="78">
        <v>5.0999999999999996</v>
      </c>
      <c r="L87" s="80">
        <v>15.7538689648781</v>
      </c>
      <c r="M87" s="78">
        <v>0.109960081</v>
      </c>
      <c r="N87" s="78"/>
      <c r="O87" s="78"/>
      <c r="P87" s="81">
        <v>1.0027609589711</v>
      </c>
      <c r="Q87" s="81">
        <v>1.0000596856312101</v>
      </c>
      <c r="R87" s="81">
        <v>1.2226855922792399</v>
      </c>
      <c r="S87" s="78">
        <v>-3.7896576037830099</v>
      </c>
      <c r="T87" s="78">
        <v>-3.82589846389333</v>
      </c>
      <c r="U87" s="78">
        <v>-9.2520231016170094</v>
      </c>
      <c r="V87" s="78">
        <v>-3.7888961667393999</v>
      </c>
      <c r="W87" s="78">
        <v>-9.0530287583786802</v>
      </c>
      <c r="X87" s="78">
        <v>2.3614949999999999E-3</v>
      </c>
      <c r="Y87" s="78">
        <v>2.2711739999999999E-3</v>
      </c>
      <c r="Z87" s="82">
        <v>9.9928300000000007E-6</v>
      </c>
      <c r="AA87" s="82">
        <v>9.9928300000000007E-6</v>
      </c>
      <c r="AB87" s="83">
        <f>((EXP(S87)*0.0047)/X87)*0.99279954</f>
        <v>4.4662703620565805E-2</v>
      </c>
      <c r="AC87" s="82">
        <f t="shared" si="67"/>
        <v>2.909961137725195E-14</v>
      </c>
      <c r="AD87" s="82">
        <f t="shared" si="68"/>
        <v>2.9179954210339496E-14</v>
      </c>
      <c r="AE87" s="82">
        <f t="shared" si="69"/>
        <v>7.3284444948439451E-7</v>
      </c>
      <c r="AF87" s="84">
        <f>((EXP(V87)*0.0047)/X87)*0.00720046</f>
        <v>3.2417115768685364E-4</v>
      </c>
      <c r="AG87" s="82">
        <f t="shared" si="70"/>
        <v>1.3583178693562683E-15</v>
      </c>
      <c r="AH87" s="83"/>
      <c r="AI87" s="83"/>
      <c r="AJ87" s="83"/>
      <c r="AK87" s="83"/>
      <c r="AL87" s="83"/>
      <c r="AM87" s="83"/>
      <c r="AN87" s="83"/>
      <c r="AO87" s="83"/>
      <c r="AP87" s="83"/>
      <c r="AQ87" s="83"/>
      <c r="AR87" s="83"/>
      <c r="AS87" s="83"/>
      <c r="AT87" s="83"/>
      <c r="AU87" s="83"/>
      <c r="AV87" s="83"/>
      <c r="AW87" s="83"/>
      <c r="AX87" s="83"/>
      <c r="AY87" s="83"/>
      <c r="AZ87" s="83"/>
      <c r="BA87" s="83"/>
      <c r="BB87" s="78"/>
    </row>
    <row r="88" spans="1:55" s="77" customFormat="1" x14ac:dyDescent="0.2">
      <c r="A88" s="77" t="s">
        <v>141</v>
      </c>
      <c r="B88" s="78">
        <v>1400</v>
      </c>
      <c r="C88" s="78" t="s">
        <v>0</v>
      </c>
      <c r="D88" s="79" t="s">
        <v>4</v>
      </c>
      <c r="E88" s="79" t="s">
        <v>142</v>
      </c>
      <c r="F88" s="78">
        <v>0.5</v>
      </c>
      <c r="G88" s="78">
        <f t="shared" si="59"/>
        <v>0.5</v>
      </c>
      <c r="H88" s="79" t="s">
        <v>146</v>
      </c>
      <c r="I88" s="78" t="s">
        <v>144</v>
      </c>
      <c r="J88" s="78"/>
      <c r="K88" s="78">
        <v>5.0999999999999996</v>
      </c>
      <c r="L88" s="80">
        <v>15.7538689648781</v>
      </c>
      <c r="M88" s="78">
        <v>0.109960081</v>
      </c>
      <c r="N88" s="78"/>
      <c r="O88" s="78"/>
      <c r="P88" s="81">
        <v>1.0015475426501901</v>
      </c>
      <c r="Q88" s="81">
        <v>1.0297901204281401</v>
      </c>
      <c r="R88" s="81">
        <v>1.40038935844277</v>
      </c>
      <c r="S88" s="78">
        <v>-3.79220619218815</v>
      </c>
      <c r="T88" s="78">
        <v>-3.82965786038333</v>
      </c>
      <c r="U88" s="78">
        <v>-9.2264871670534099</v>
      </c>
      <c r="V88" s="78">
        <v>-3.7921953405025</v>
      </c>
      <c r="W88" s="78">
        <v>-8.9206273655831705</v>
      </c>
      <c r="X88" s="78">
        <v>2.3614949999999999E-3</v>
      </c>
      <c r="Y88" s="78">
        <v>2.2711739999999999E-3</v>
      </c>
      <c r="Z88" s="82">
        <v>9.9928300000000007E-6</v>
      </c>
      <c r="AA88" s="82">
        <v>9.9928300000000007E-6</v>
      </c>
      <c r="AB88" s="83">
        <f>((EXP(S88)*0.0047)/X88)*0.99279954</f>
        <v>4.4549021697724636E-2</v>
      </c>
      <c r="AC88" s="82">
        <f t="shared" si="67"/>
        <v>2.9025542870262293E-14</v>
      </c>
      <c r="AD88" s="82">
        <f t="shared" si="68"/>
        <v>2.9070461135798942E-14</v>
      </c>
      <c r="AE88" s="82">
        <f t="shared" si="69"/>
        <v>7.3009456881783762E-7</v>
      </c>
      <c r="AF88" s="84">
        <f>((EXP(V88)*0.0047)/X88)*0.00720046</f>
        <v>3.2310342299827859E-4</v>
      </c>
      <c r="AG88" s="82">
        <f t="shared" si="70"/>
        <v>1.3538439268946011E-15</v>
      </c>
      <c r="AH88" s="83"/>
      <c r="AI88" s="83"/>
      <c r="AJ88" s="83"/>
      <c r="AK88" s="83"/>
      <c r="AL88" s="83"/>
      <c r="AM88" s="83"/>
      <c r="AN88" s="83"/>
      <c r="AO88" s="83"/>
      <c r="AP88" s="83"/>
      <c r="AQ88" s="83"/>
      <c r="AR88" s="83"/>
      <c r="AS88" s="83"/>
      <c r="AT88" s="83"/>
      <c r="AU88" s="83"/>
      <c r="AV88" s="83"/>
      <c r="AW88" s="83"/>
      <c r="AX88" s="83"/>
      <c r="AY88" s="83"/>
      <c r="AZ88" s="83"/>
      <c r="BA88" s="83"/>
      <c r="BB88" s="78"/>
    </row>
    <row r="89" spans="1:55" s="1" customFormat="1" x14ac:dyDescent="0.2">
      <c r="A89" s="1" t="s">
        <v>141</v>
      </c>
      <c r="B89" s="86">
        <v>1400</v>
      </c>
      <c r="C89" s="86" t="s">
        <v>0</v>
      </c>
      <c r="D89" s="87" t="s">
        <v>3</v>
      </c>
      <c r="E89" s="87" t="s">
        <v>142</v>
      </c>
      <c r="F89" s="86">
        <v>0.5</v>
      </c>
      <c r="G89" s="86">
        <f t="shared" si="59"/>
        <v>0.5</v>
      </c>
      <c r="H89" s="87" t="s">
        <v>143</v>
      </c>
      <c r="I89" s="86" t="s">
        <v>144</v>
      </c>
      <c r="J89" s="86"/>
      <c r="K89" s="86">
        <v>5.0999999999999996</v>
      </c>
      <c r="L89" s="88">
        <v>15.7538689648781</v>
      </c>
      <c r="M89" s="86">
        <v>0.51743493699999998</v>
      </c>
      <c r="N89" s="86"/>
      <c r="O89" s="86"/>
      <c r="P89" s="89">
        <v>1.6958705951742801</v>
      </c>
      <c r="Q89" s="89">
        <v>1.15613320299311</v>
      </c>
      <c r="R89" s="89">
        <v>2.5879796332082901</v>
      </c>
      <c r="S89" s="86">
        <v>-3.7117804358783899</v>
      </c>
      <c r="T89" s="86">
        <v>-4.5012190625821598</v>
      </c>
      <c r="U89" s="86">
        <v>-10.2573228170326</v>
      </c>
      <c r="V89" s="86">
        <v>-3.7124258791481601</v>
      </c>
      <c r="W89" s="86">
        <v>-9.9803679789560995</v>
      </c>
      <c r="X89" s="86">
        <v>1.2657460000000001E-2</v>
      </c>
      <c r="Y89" s="86">
        <v>3.3892610000000002E-3</v>
      </c>
      <c r="Z89" s="90">
        <v>9.2737000000000007E-6</v>
      </c>
      <c r="AA89" s="90">
        <v>9.2737000000000007E-6</v>
      </c>
      <c r="AB89" s="91">
        <f>((EXP(S89)*0.04)/X89)*0.99279954</f>
        <v>7.6660073912708723E-2</v>
      </c>
      <c r="AC89" s="90">
        <f t="shared" si="67"/>
        <v>4.9947230646020029E-14</v>
      </c>
      <c r="AD89" s="90">
        <f t="shared" si="68"/>
        <v>8.4704039762973034E-14</v>
      </c>
      <c r="AE89" s="90">
        <f t="shared" si="69"/>
        <v>2.1273126387293952E-6</v>
      </c>
      <c r="AF89" s="92">
        <f>((EXP(V89)*0.04)/X89)*0.00720046</f>
        <v>5.5563244313268432E-4</v>
      </c>
      <c r="AG89" s="90">
        <f t="shared" si="70"/>
        <v>2.3281697288759523E-15</v>
      </c>
      <c r="AH89" s="91"/>
      <c r="AI89" s="91"/>
      <c r="AJ89" s="91"/>
      <c r="AK89" s="91"/>
      <c r="AL89" s="91"/>
      <c r="AM89" s="91"/>
      <c r="AN89" s="91"/>
      <c r="AO89" s="91"/>
      <c r="AP89" s="91"/>
      <c r="AQ89" s="91"/>
      <c r="AR89" s="91"/>
      <c r="AS89" s="91"/>
      <c r="AT89" s="91"/>
      <c r="AU89" s="91"/>
      <c r="AV89" s="91"/>
      <c r="AW89" s="91"/>
      <c r="AX89" s="91"/>
      <c r="AY89" s="91"/>
      <c r="AZ89" s="91"/>
      <c r="BA89" s="91"/>
      <c r="BB89" s="86"/>
    </row>
    <row r="90" spans="1:55" s="1" customFormat="1" x14ac:dyDescent="0.2">
      <c r="A90" s="1" t="s">
        <v>141</v>
      </c>
      <c r="B90" s="86">
        <v>1400</v>
      </c>
      <c r="C90" s="86" t="s">
        <v>0</v>
      </c>
      <c r="D90" s="87" t="s">
        <v>3</v>
      </c>
      <c r="E90" s="87" t="s">
        <v>142</v>
      </c>
      <c r="F90" s="86">
        <v>0.5</v>
      </c>
      <c r="G90" s="86">
        <f t="shared" si="59"/>
        <v>0.5</v>
      </c>
      <c r="H90" s="87" t="s">
        <v>145</v>
      </c>
      <c r="I90" s="86" t="s">
        <v>144</v>
      </c>
      <c r="J90" s="86"/>
      <c r="K90" s="86">
        <v>5.0999999999999996</v>
      </c>
      <c r="L90" s="88">
        <v>15.7538689648781</v>
      </c>
      <c r="M90" s="86">
        <v>0.51743493699999998</v>
      </c>
      <c r="N90" s="86"/>
      <c r="O90" s="86"/>
      <c r="P90" s="89">
        <v>1.2457614768366501</v>
      </c>
      <c r="Q90" s="89">
        <v>1.0042770260976901</v>
      </c>
      <c r="R90" s="89">
        <v>3.9915269923430801</v>
      </c>
      <c r="S90" s="86">
        <v>-3.6062231314159101</v>
      </c>
      <c r="T90" s="86">
        <v>-4.70411102163348</v>
      </c>
      <c r="U90" s="86">
        <v>-10.601027861580601</v>
      </c>
      <c r="V90" s="86">
        <v>-3.60977110153285</v>
      </c>
      <c r="W90" s="86">
        <v>-9.4444168457085098</v>
      </c>
      <c r="X90" s="86">
        <v>1.2657460000000001E-2</v>
      </c>
      <c r="Y90" s="86">
        <v>3.3892610000000002E-3</v>
      </c>
      <c r="Z90" s="90">
        <v>9.2737000000000007E-6</v>
      </c>
      <c r="AA90" s="90">
        <v>9.2737000000000007E-6</v>
      </c>
      <c r="AB90" s="91">
        <f>((EXP(S90)*0.04)/X90)*0.99279954</f>
        <v>8.5194623601642941E-2</v>
      </c>
      <c r="AC90" s="90">
        <f t="shared" si="67"/>
        <v>5.5507845187802347E-14</v>
      </c>
      <c r="AD90" s="90">
        <f t="shared" si="68"/>
        <v>6.9149535197176795E-14</v>
      </c>
      <c r="AE90" s="90">
        <f t="shared" si="69"/>
        <v>1.7366666406803523E-6</v>
      </c>
      <c r="AF90" s="92">
        <f>((EXP(V90)*0.04)/X90)*0.00720046</f>
        <v>6.1570119928682605E-4</v>
      </c>
      <c r="AG90" s="90">
        <f t="shared" si="70"/>
        <v>2.5798653623073285E-15</v>
      </c>
      <c r="AH90" s="91"/>
      <c r="AI90" s="91"/>
      <c r="AJ90" s="91"/>
      <c r="AK90" s="91"/>
      <c r="AL90" s="91"/>
      <c r="AM90" s="91"/>
      <c r="AN90" s="91"/>
      <c r="AO90" s="91"/>
      <c r="AP90" s="91"/>
      <c r="AQ90" s="91"/>
      <c r="AR90" s="91"/>
      <c r="AS90" s="91"/>
      <c r="AT90" s="91"/>
      <c r="AU90" s="91"/>
      <c r="AV90" s="91"/>
      <c r="AW90" s="91"/>
      <c r="AX90" s="91"/>
      <c r="AY90" s="91"/>
      <c r="AZ90" s="91"/>
      <c r="BA90" s="91"/>
      <c r="BB90" s="86"/>
    </row>
    <row r="91" spans="1:55" s="1" customFormat="1" x14ac:dyDescent="0.2">
      <c r="A91" s="1" t="s">
        <v>141</v>
      </c>
      <c r="B91" s="86">
        <v>1400</v>
      </c>
      <c r="C91" s="86" t="s">
        <v>0</v>
      </c>
      <c r="D91" s="87" t="s">
        <v>3</v>
      </c>
      <c r="E91" s="87" t="s">
        <v>142</v>
      </c>
      <c r="F91" s="86">
        <v>0.5</v>
      </c>
      <c r="G91" s="86">
        <f t="shared" si="59"/>
        <v>0.5</v>
      </c>
      <c r="H91" s="87" t="s">
        <v>146</v>
      </c>
      <c r="I91" s="86" t="s">
        <v>144</v>
      </c>
      <c r="J91" s="86"/>
      <c r="K91" s="86">
        <v>5.0999999999999996</v>
      </c>
      <c r="L91" s="88">
        <v>15.7538689648781</v>
      </c>
      <c r="M91" s="86">
        <v>0.51743493699999998</v>
      </c>
      <c r="N91" s="86"/>
      <c r="O91" s="86"/>
      <c r="P91" s="89">
        <v>1.3652113844859299</v>
      </c>
      <c r="Q91" s="89">
        <v>1.0412407427425601</v>
      </c>
      <c r="R91" s="89">
        <v>4.2889884385679196</v>
      </c>
      <c r="S91" s="86">
        <v>-3.60774937384075</v>
      </c>
      <c r="T91" s="86">
        <v>-4.6140749579115301</v>
      </c>
      <c r="U91" s="86">
        <v>-10.474846679540599</v>
      </c>
      <c r="V91" s="86">
        <v>-3.6072843482116501</v>
      </c>
      <c r="W91" s="86">
        <v>-9.3700530449939006</v>
      </c>
      <c r="X91" s="86">
        <v>1.2657460000000001E-2</v>
      </c>
      <c r="Y91" s="86">
        <v>3.3892610000000002E-3</v>
      </c>
      <c r="Z91" s="90">
        <v>9.2737000000000007E-6</v>
      </c>
      <c r="AA91" s="90">
        <v>9.2737000000000007E-6</v>
      </c>
      <c r="AB91" s="91">
        <f>((EXP(S91)*0.04)/X91)*0.99279954</f>
        <v>8.5064695129128787E-2</v>
      </c>
      <c r="AC91" s="90">
        <f t="shared" si="67"/>
        <v>5.5423191377116766E-14</v>
      </c>
      <c r="AD91" s="90">
        <f t="shared" si="68"/>
        <v>7.5664371832582232E-14</v>
      </c>
      <c r="AE91" s="90">
        <f t="shared" si="69"/>
        <v>1.9002845076975228E-6</v>
      </c>
      <c r="AF91" s="92">
        <f>((EXP(V91)*0.04)/X91)*0.00720046</f>
        <v>6.1723420159831436E-4</v>
      </c>
      <c r="AG91" s="90">
        <f t="shared" si="70"/>
        <v>2.5862888345505637E-15</v>
      </c>
      <c r="AH91" s="91"/>
      <c r="AI91" s="91"/>
      <c r="AJ91" s="91"/>
      <c r="AK91" s="91"/>
      <c r="AL91" s="91"/>
      <c r="AM91" s="91"/>
      <c r="AN91" s="91"/>
      <c r="AO91" s="91"/>
      <c r="AP91" s="91"/>
      <c r="AQ91" s="91"/>
      <c r="AR91" s="91"/>
      <c r="AS91" s="91"/>
      <c r="AT91" s="91"/>
      <c r="AU91" s="91"/>
      <c r="AV91" s="91"/>
      <c r="AW91" s="91"/>
      <c r="AX91" s="91"/>
      <c r="AY91" s="91"/>
      <c r="AZ91" s="91"/>
      <c r="BA91" s="91"/>
      <c r="BB91" s="86"/>
    </row>
    <row r="92" spans="1:55" s="93" customFormat="1" x14ac:dyDescent="0.2">
      <c r="A92" s="93" t="s">
        <v>141</v>
      </c>
      <c r="B92" s="94">
        <v>1400</v>
      </c>
      <c r="C92" s="94" t="s">
        <v>0</v>
      </c>
      <c r="D92" s="95" t="s">
        <v>147</v>
      </c>
      <c r="E92" s="95" t="s">
        <v>142</v>
      </c>
      <c r="F92" s="94">
        <v>0.5</v>
      </c>
      <c r="G92" s="94">
        <f t="shared" si="59"/>
        <v>0.5</v>
      </c>
      <c r="H92" s="95" t="s">
        <v>143</v>
      </c>
      <c r="I92" s="94" t="s">
        <v>144</v>
      </c>
      <c r="J92" s="94"/>
      <c r="K92" s="94">
        <v>5.0999999999999996</v>
      </c>
      <c r="L92" s="96">
        <v>15.7538689648781</v>
      </c>
      <c r="M92" s="94"/>
      <c r="N92" s="96">
        <v>0.17647058823529413</v>
      </c>
      <c r="O92" s="96">
        <v>0.82352941176470595</v>
      </c>
      <c r="P92" s="97">
        <f>((P89*$O92*AC89)+(P86*$N92*AC86))/(AC89*$O92+AC86*$N92)</f>
        <v>1.6222975129541863</v>
      </c>
      <c r="Q92" s="97">
        <f t="shared" ref="P92:Q94" si="71">((Q89*$O92*AD89)+(Q86*$N92*AD86))/(AD89*$O92+AD86*$N92)</f>
        <v>1.154253564834536</v>
      </c>
      <c r="R92" s="97">
        <f>((R89*$O92*AG89)+(R86*$N92*AG86))/(AG89*$O92+AG86*$N92)</f>
        <v>2.4612137228518813</v>
      </c>
      <c r="S92" s="94"/>
      <c r="T92" s="94"/>
      <c r="U92" s="94"/>
      <c r="V92" s="94"/>
      <c r="W92" s="94"/>
      <c r="X92" s="94"/>
      <c r="Y92" s="94"/>
      <c r="Z92" s="98"/>
      <c r="AA92" s="98"/>
      <c r="AB92" s="94"/>
      <c r="AC92" s="94"/>
      <c r="AD92" s="94"/>
      <c r="AE92" s="94"/>
      <c r="AF92" s="94"/>
      <c r="AG92" s="94"/>
      <c r="AH92" s="100"/>
      <c r="AI92" s="100"/>
      <c r="AJ92" s="100"/>
      <c r="AK92" s="100"/>
      <c r="AL92" s="100"/>
      <c r="AM92" s="100"/>
      <c r="AN92" s="100"/>
      <c r="AO92" s="100"/>
      <c r="AP92" s="100"/>
      <c r="AQ92" s="100"/>
      <c r="AR92" s="100"/>
      <c r="AS92" s="100"/>
      <c r="AT92" s="100"/>
      <c r="AU92" s="100"/>
      <c r="AV92" s="100"/>
      <c r="AW92" s="100"/>
      <c r="AX92" s="100"/>
      <c r="AY92" s="100"/>
      <c r="AZ92" s="100"/>
      <c r="BA92" s="100"/>
      <c r="BB92" s="96">
        <v>25.759961820067396</v>
      </c>
      <c r="BC92" s="99">
        <f>($BE$3 - BB92*(2.7-3.3) - 200*(3.3)) / (1.03-3.3) * 1000</f>
        <v>-3222.8973973746192</v>
      </c>
    </row>
    <row r="93" spans="1:55" s="93" customFormat="1" x14ac:dyDescent="0.2">
      <c r="A93" s="93" t="s">
        <v>141</v>
      </c>
      <c r="B93" s="94">
        <v>1400</v>
      </c>
      <c r="C93" s="94" t="s">
        <v>0</v>
      </c>
      <c r="D93" s="95" t="s">
        <v>147</v>
      </c>
      <c r="E93" s="95" t="s">
        <v>142</v>
      </c>
      <c r="F93" s="94">
        <v>0.5</v>
      </c>
      <c r="G93" s="94">
        <f t="shared" si="59"/>
        <v>0.5</v>
      </c>
      <c r="H93" s="95" t="s">
        <v>145</v>
      </c>
      <c r="I93" s="94" t="s">
        <v>144</v>
      </c>
      <c r="J93" s="94"/>
      <c r="K93" s="94">
        <v>5.0999999999999996</v>
      </c>
      <c r="L93" s="96">
        <v>15.7538689648781</v>
      </c>
      <c r="M93" s="94"/>
      <c r="N93" s="96">
        <v>0.17647058823529413</v>
      </c>
      <c r="O93" s="96">
        <v>0.82352941176470595</v>
      </c>
      <c r="P93" s="97">
        <f t="shared" si="71"/>
        <v>1.221220235270245</v>
      </c>
      <c r="Q93" s="97">
        <f t="shared" si="71"/>
        <v>1.0039272972801814</v>
      </c>
      <c r="R93" s="97">
        <f>((R90*$O93*AG90)+(R87*$N93*AG87))/(AG90*$O93+AG87*$N93)</f>
        <v>3.710809430240873</v>
      </c>
      <c r="S93" s="94"/>
      <c r="T93" s="94"/>
      <c r="U93" s="94"/>
      <c r="V93" s="94"/>
      <c r="W93" s="94"/>
      <c r="X93" s="94"/>
      <c r="Y93" s="94"/>
      <c r="Z93" s="98"/>
      <c r="AA93" s="98"/>
      <c r="AB93" s="94"/>
      <c r="AC93" s="94"/>
      <c r="AD93" s="94"/>
      <c r="AE93" s="94"/>
      <c r="AF93" s="94"/>
      <c r="AG93" s="94"/>
      <c r="AH93" s="100"/>
      <c r="AI93" s="100"/>
      <c r="AJ93" s="100"/>
      <c r="AK93" s="100"/>
      <c r="AL93" s="100"/>
      <c r="AM93" s="100"/>
      <c r="AN93" s="100"/>
      <c r="AO93" s="100"/>
      <c r="AP93" s="100"/>
      <c r="AQ93" s="100"/>
      <c r="AR93" s="100"/>
      <c r="AS93" s="100"/>
      <c r="AT93" s="100"/>
      <c r="AU93" s="100"/>
      <c r="AV93" s="100"/>
      <c r="AW93" s="100"/>
      <c r="AX93" s="100"/>
      <c r="AY93" s="100"/>
      <c r="AZ93" s="100"/>
      <c r="BA93" s="100"/>
      <c r="BB93" s="96">
        <v>25.759961820067396</v>
      </c>
      <c r="BC93" s="99">
        <f>($BE$3 - BB93*(2.7-3.3) - 200*(3.3)) / (1.03-3.3) * 1000</f>
        <v>-3222.8973973746192</v>
      </c>
    </row>
    <row r="94" spans="1:55" s="93" customFormat="1" x14ac:dyDescent="0.2">
      <c r="A94" s="93" t="s">
        <v>141</v>
      </c>
      <c r="B94" s="94">
        <v>1400</v>
      </c>
      <c r="C94" s="94" t="s">
        <v>0</v>
      </c>
      <c r="D94" s="95" t="s">
        <v>147</v>
      </c>
      <c r="E94" s="95" t="s">
        <v>142</v>
      </c>
      <c r="F94" s="94">
        <v>0.5</v>
      </c>
      <c r="G94" s="94">
        <f t="shared" si="59"/>
        <v>0.5</v>
      </c>
      <c r="H94" s="95" t="s">
        <v>146</v>
      </c>
      <c r="I94" s="94" t="s">
        <v>144</v>
      </c>
      <c r="J94" s="94"/>
      <c r="K94" s="94">
        <v>5.0999999999999996</v>
      </c>
      <c r="L94" s="96">
        <v>15.7538689648781</v>
      </c>
      <c r="M94" s="94"/>
      <c r="N94" s="96">
        <v>0.17647058823529413</v>
      </c>
      <c r="O94" s="96">
        <v>0.82352941176470595</v>
      </c>
      <c r="P94" s="97">
        <f t="shared" si="71"/>
        <v>1.3285177885374941</v>
      </c>
      <c r="Q94" s="97">
        <f t="shared" si="71"/>
        <v>1.0403697321470884</v>
      </c>
      <c r="R94" s="97">
        <f>((R91*$O94*AG91)+(R88*$N94*AG88))/(AG91*$O94+AG88*$N94)</f>
        <v>3.9976484671307624</v>
      </c>
      <c r="S94" s="94"/>
      <c r="T94" s="94"/>
      <c r="U94" s="94"/>
      <c r="V94" s="94"/>
      <c r="W94" s="94"/>
      <c r="X94" s="94"/>
      <c r="Y94" s="94"/>
      <c r="Z94" s="98"/>
      <c r="AA94" s="98"/>
      <c r="AB94" s="94"/>
      <c r="AC94" s="94"/>
      <c r="AD94" s="94"/>
      <c r="AE94" s="94"/>
      <c r="AF94" s="94"/>
      <c r="AG94" s="94"/>
      <c r="AH94" s="100"/>
      <c r="AI94" s="100"/>
      <c r="AJ94" s="100"/>
      <c r="AK94" s="100"/>
      <c r="AL94" s="100"/>
      <c r="AM94" s="100"/>
      <c r="AN94" s="100"/>
      <c r="AO94" s="100"/>
      <c r="AP94" s="100"/>
      <c r="AQ94" s="100"/>
      <c r="AR94" s="100"/>
      <c r="AS94" s="100"/>
      <c r="AT94" s="100"/>
      <c r="AU94" s="100"/>
      <c r="AV94" s="100"/>
      <c r="AW94" s="100"/>
      <c r="AX94" s="100"/>
      <c r="AY94" s="100"/>
      <c r="AZ94" s="100"/>
      <c r="BA94" s="100"/>
      <c r="BB94" s="96">
        <v>25.759961820067396</v>
      </c>
      <c r="BC94" s="99">
        <f>($BE$3 - BB94*(2.7-3.3) - 200*(3.3)) / (1.03-3.3) * 1000</f>
        <v>-3222.8973973746192</v>
      </c>
    </row>
    <row r="95" spans="1:55" s="77" customFormat="1" x14ac:dyDescent="0.2">
      <c r="A95" s="77" t="s">
        <v>141</v>
      </c>
      <c r="B95" s="78">
        <v>1300</v>
      </c>
      <c r="C95" s="78" t="s">
        <v>1</v>
      </c>
      <c r="D95" s="79" t="s">
        <v>4</v>
      </c>
      <c r="E95" s="79" t="s">
        <v>142</v>
      </c>
      <c r="F95" s="78">
        <v>0.01</v>
      </c>
      <c r="G95" s="78">
        <f t="shared" si="59"/>
        <v>0.99</v>
      </c>
      <c r="H95" s="79" t="s">
        <v>143</v>
      </c>
      <c r="I95" s="78" t="s">
        <v>144</v>
      </c>
      <c r="J95" s="78"/>
      <c r="K95" s="78">
        <v>5.0999999999999996</v>
      </c>
      <c r="L95" s="80">
        <v>15.7538689648781</v>
      </c>
      <c r="M95" s="78">
        <v>0.121075524</v>
      </c>
      <c r="N95" s="78"/>
      <c r="O95" s="78"/>
      <c r="P95" s="81">
        <v>0.99740463709563099</v>
      </c>
      <c r="Q95" s="81">
        <v>1.15731518725339</v>
      </c>
      <c r="R95" s="81">
        <v>1.37443688204984</v>
      </c>
      <c r="S95" s="78">
        <v>-3.9341960820779902</v>
      </c>
      <c r="T95" s="78">
        <v>-3.9765133156840098</v>
      </c>
      <c r="U95" s="78">
        <v>-9.2658669466942296</v>
      </c>
      <c r="V95" s="78">
        <v>-3.9344197741231999</v>
      </c>
      <c r="W95" s="78">
        <v>-9.0915506239259596</v>
      </c>
      <c r="X95" s="78">
        <v>2.3849219999999998E-3</v>
      </c>
      <c r="Y95" s="78">
        <v>2.2920530000000001E-3</v>
      </c>
      <c r="Z95" s="82">
        <v>9.9916200000000007E-6</v>
      </c>
      <c r="AA95" s="82">
        <v>9.9916200000000007E-6</v>
      </c>
      <c r="AB95" s="83">
        <f>((EXP(S95)*0.0047)/X95)*0.99279954</f>
        <v>3.8272391121215228E-2</v>
      </c>
      <c r="AC95" s="82">
        <f t="shared" ref="AC95:AC100" si="72">AB95/238.050785*0.0000000001551</f>
        <v>2.4936056660768763E-14</v>
      </c>
      <c r="AD95" s="82">
        <f t="shared" ref="AD95:AD100" si="73">P95*AC95</f>
        <v>2.487133854433016E-14</v>
      </c>
      <c r="AE95" s="82">
        <f t="shared" ref="AE95:AE100" si="74">AD95*230/0.000009158</f>
        <v>6.2463505844026394E-7</v>
      </c>
      <c r="AF95" s="84">
        <f>((EXP(V95)*0.0047)/X95)*0.00720046</f>
        <v>2.7751542217344967E-4</v>
      </c>
      <c r="AG95" s="82">
        <f t="shared" ref="AG95:AG100" si="75">AF95/235.043992*0.00000000098486385</f>
        <v>1.1628244771988003E-15</v>
      </c>
      <c r="AH95" s="83"/>
      <c r="AI95" s="83"/>
      <c r="AJ95" s="83"/>
      <c r="AK95" s="83"/>
      <c r="AL95" s="83"/>
      <c r="AM95" s="83"/>
      <c r="AN95" s="83"/>
      <c r="AO95" s="83"/>
      <c r="AP95" s="83"/>
      <c r="AQ95" s="83"/>
      <c r="AR95" s="83"/>
      <c r="AS95" s="83"/>
      <c r="AT95" s="83"/>
      <c r="AU95" s="83"/>
      <c r="AV95" s="83"/>
      <c r="AW95" s="83"/>
      <c r="AX95" s="83"/>
      <c r="AY95" s="83"/>
      <c r="AZ95" s="83"/>
      <c r="BA95" s="83"/>
      <c r="BB95" s="78"/>
    </row>
    <row r="96" spans="1:55" s="77" customFormat="1" x14ac:dyDescent="0.2">
      <c r="A96" s="77" t="s">
        <v>141</v>
      </c>
      <c r="B96" s="78">
        <v>1300</v>
      </c>
      <c r="C96" s="78" t="s">
        <v>1</v>
      </c>
      <c r="D96" s="79" t="s">
        <v>4</v>
      </c>
      <c r="E96" s="79" t="s">
        <v>142</v>
      </c>
      <c r="F96" s="78">
        <v>0.01</v>
      </c>
      <c r="G96" s="78">
        <f t="shared" si="59"/>
        <v>0.99</v>
      </c>
      <c r="H96" s="79" t="s">
        <v>145</v>
      </c>
      <c r="I96" s="78" t="s">
        <v>144</v>
      </c>
      <c r="J96" s="78"/>
      <c r="K96" s="78">
        <v>5.0999999999999996</v>
      </c>
      <c r="L96" s="80">
        <v>15.7538689648781</v>
      </c>
      <c r="M96" s="78">
        <v>0.121075524</v>
      </c>
      <c r="N96" s="78"/>
      <c r="O96" s="78"/>
      <c r="P96" s="81">
        <v>1.0028528427336301</v>
      </c>
      <c r="Q96" s="81">
        <v>1.0000616185821201</v>
      </c>
      <c r="R96" s="81">
        <v>1.5098752008296701</v>
      </c>
      <c r="S96" s="78">
        <v>-3.8541451235670698</v>
      </c>
      <c r="T96" s="78">
        <v>-3.8910148393749102</v>
      </c>
      <c r="U96" s="78">
        <v>-9.3264096824918905</v>
      </c>
      <c r="V96" s="78">
        <v>-3.85434057486215</v>
      </c>
      <c r="W96" s="78">
        <v>-8.9174885326174298</v>
      </c>
      <c r="X96" s="78">
        <v>2.3849219999999998E-3</v>
      </c>
      <c r="Y96" s="78">
        <v>2.2920530000000001E-3</v>
      </c>
      <c r="Z96" s="82">
        <v>9.9916200000000007E-6</v>
      </c>
      <c r="AA96" s="82">
        <v>9.9916200000000007E-6</v>
      </c>
      <c r="AB96" s="83">
        <f>((EXP(S96)*0.0047)/X96)*0.99279954</f>
        <v>4.1462099143609502E-2</v>
      </c>
      <c r="AC96" s="82">
        <f t="shared" si="72"/>
        <v>2.7014284272046548E-14</v>
      </c>
      <c r="AD96" s="82">
        <f t="shared" si="73"/>
        <v>2.7091351776636273E-14</v>
      </c>
      <c r="AE96" s="82">
        <f t="shared" si="74"/>
        <v>6.8038992232216025E-7</v>
      </c>
      <c r="AF96" s="84">
        <f>((EXP(V96)*0.0047)/X96)*0.00720046</f>
        <v>3.0065267844791958E-4</v>
      </c>
      <c r="AG96" s="82">
        <f t="shared" si="75"/>
        <v>1.2597724872245622E-15</v>
      </c>
      <c r="AH96" s="83"/>
      <c r="AI96" s="83"/>
      <c r="AJ96" s="83"/>
      <c r="AK96" s="83"/>
      <c r="AL96" s="83"/>
      <c r="AM96" s="83"/>
      <c r="AN96" s="83"/>
      <c r="AO96" s="83"/>
      <c r="AP96" s="83"/>
      <c r="AQ96" s="83"/>
      <c r="AR96" s="83"/>
      <c r="AS96" s="83"/>
      <c r="AT96" s="83"/>
      <c r="AU96" s="83"/>
      <c r="AV96" s="83"/>
      <c r="AW96" s="83"/>
      <c r="AX96" s="83"/>
      <c r="AY96" s="83"/>
      <c r="AZ96" s="83"/>
      <c r="BA96" s="83"/>
      <c r="BB96" s="78"/>
    </row>
    <row r="97" spans="1:55" s="77" customFormat="1" x14ac:dyDescent="0.2">
      <c r="A97" s="77" t="s">
        <v>141</v>
      </c>
      <c r="B97" s="78">
        <v>1300</v>
      </c>
      <c r="C97" s="78" t="s">
        <v>1</v>
      </c>
      <c r="D97" s="79" t="s">
        <v>4</v>
      </c>
      <c r="E97" s="79" t="s">
        <v>142</v>
      </c>
      <c r="F97" s="78">
        <v>0.01</v>
      </c>
      <c r="G97" s="78">
        <f t="shared" si="59"/>
        <v>0.99</v>
      </c>
      <c r="H97" s="79" t="s">
        <v>146</v>
      </c>
      <c r="I97" s="78" t="s">
        <v>144</v>
      </c>
      <c r="J97" s="78"/>
      <c r="K97" s="78">
        <v>5.0999999999999996</v>
      </c>
      <c r="L97" s="80">
        <v>15.7538689648781</v>
      </c>
      <c r="M97" s="78">
        <v>0.121075524</v>
      </c>
      <c r="N97" s="78"/>
      <c r="O97" s="78"/>
      <c r="P97" s="81">
        <v>1.0013454443124099</v>
      </c>
      <c r="Q97" s="81">
        <v>1.04604740570306</v>
      </c>
      <c r="R97" s="81">
        <v>1.67258802352126</v>
      </c>
      <c r="S97" s="78">
        <v>-3.8573235355048601</v>
      </c>
      <c r="T97" s="78">
        <v>-3.8956974924002101</v>
      </c>
      <c r="U97" s="78">
        <v>-9.2861352666453794</v>
      </c>
      <c r="V97" s="78">
        <v>-3.8572176082106102</v>
      </c>
      <c r="W97" s="78">
        <v>-8.8180204233765505</v>
      </c>
      <c r="X97" s="78">
        <v>2.3849219999999998E-3</v>
      </c>
      <c r="Y97" s="78">
        <v>2.2920530000000001E-3</v>
      </c>
      <c r="Z97" s="82">
        <v>9.9916200000000007E-6</v>
      </c>
      <c r="AA97" s="82">
        <v>9.9916200000000007E-6</v>
      </c>
      <c r="AB97" s="83">
        <f>((EXP(S97)*0.0047)/X97)*0.99279954</f>
        <v>4.1330524722348265E-2</v>
      </c>
      <c r="AC97" s="82">
        <f t="shared" si="72"/>
        <v>2.6928558057207066E-14</v>
      </c>
      <c r="AD97" s="82">
        <f t="shared" si="73"/>
        <v>2.6964788932486534E-14</v>
      </c>
      <c r="AE97" s="82">
        <f t="shared" si="74"/>
        <v>6.7721134030049172E-7</v>
      </c>
      <c r="AF97" s="84">
        <f>((EXP(V97)*0.0047)/X97)*0.00720046</f>
        <v>2.9978893377262964E-4</v>
      </c>
      <c r="AG97" s="82">
        <f t="shared" si="75"/>
        <v>1.2561532885414363E-15</v>
      </c>
      <c r="AH97" s="83"/>
      <c r="AI97" s="83"/>
      <c r="AJ97" s="83"/>
      <c r="AK97" s="83"/>
      <c r="AL97" s="83"/>
      <c r="AM97" s="83"/>
      <c r="AN97" s="83"/>
      <c r="AO97" s="83"/>
      <c r="AP97" s="83"/>
      <c r="AQ97" s="83"/>
      <c r="AR97" s="83"/>
      <c r="AS97" s="83"/>
      <c r="AT97" s="83"/>
      <c r="AU97" s="83"/>
      <c r="AV97" s="83"/>
      <c r="AW97" s="83"/>
      <c r="AX97" s="83"/>
      <c r="AY97" s="83"/>
      <c r="AZ97" s="83"/>
      <c r="BA97" s="83"/>
      <c r="BB97" s="78"/>
    </row>
    <row r="98" spans="1:55" s="1" customFormat="1" x14ac:dyDescent="0.2">
      <c r="A98" s="1" t="s">
        <v>141</v>
      </c>
      <c r="B98" s="86">
        <v>1300</v>
      </c>
      <c r="C98" s="86" t="s">
        <v>1</v>
      </c>
      <c r="D98" s="87" t="s">
        <v>3</v>
      </c>
      <c r="E98" s="87" t="s">
        <v>142</v>
      </c>
      <c r="F98" s="86">
        <v>0.01</v>
      </c>
      <c r="G98" s="86">
        <f t="shared" si="59"/>
        <v>0.99</v>
      </c>
      <c r="H98" s="87" t="s">
        <v>143</v>
      </c>
      <c r="I98" s="86" t="s">
        <v>144</v>
      </c>
      <c r="J98" s="86"/>
      <c r="K98" s="86">
        <v>5.0999999999999996</v>
      </c>
      <c r="L98" s="88">
        <v>15.7538689648781</v>
      </c>
      <c r="M98" s="86">
        <v>0.51515292099999999</v>
      </c>
      <c r="N98" s="86"/>
      <c r="O98" s="86"/>
      <c r="P98" s="89">
        <v>1.0528934812191499</v>
      </c>
      <c r="Q98" s="89">
        <v>1.2860311414369401</v>
      </c>
      <c r="R98" s="89">
        <v>1.90908015397608</v>
      </c>
      <c r="S98" s="86">
        <v>-4.5395178204546403</v>
      </c>
      <c r="T98" s="86">
        <v>-4.6546101161062001</v>
      </c>
      <c r="U98" s="86">
        <v>-10.567818173699401</v>
      </c>
      <c r="V98" s="86">
        <v>-4.53961637027985</v>
      </c>
      <c r="W98" s="86">
        <v>-10.224398104104001</v>
      </c>
      <c r="X98" s="86">
        <v>5.506866E-3</v>
      </c>
      <c r="Y98" s="86">
        <v>4.6616119999999999E-3</v>
      </c>
      <c r="Z98" s="90">
        <v>9.7996599999999993E-6</v>
      </c>
      <c r="AA98" s="90">
        <v>9.7996599999999993E-6</v>
      </c>
      <c r="AB98" s="91">
        <f>((EXP(S98)*0.04)/X98)*0.99279954</f>
        <v>7.7006876795380139E-2</v>
      </c>
      <c r="AC98" s="90">
        <f t="shared" si="72"/>
        <v>5.0173187166610102E-14</v>
      </c>
      <c r="AD98" s="90">
        <f t="shared" si="73"/>
        <v>5.2827021699712088E-14</v>
      </c>
      <c r="AE98" s="90">
        <f t="shared" si="74"/>
        <v>1.3267323641552501E-6</v>
      </c>
      <c r="AF98" s="92">
        <f>((EXP(V98)*0.04)/X98)*0.00720046</f>
        <v>5.5845140136652266E-4</v>
      </c>
      <c r="AG98" s="90">
        <f t="shared" si="75"/>
        <v>2.3399815179608115E-15</v>
      </c>
      <c r="AH98" s="91"/>
      <c r="AI98" s="91"/>
      <c r="AJ98" s="91"/>
      <c r="AK98" s="91"/>
      <c r="AL98" s="91"/>
      <c r="AM98" s="91"/>
      <c r="AN98" s="91"/>
      <c r="AO98" s="91"/>
      <c r="AP98" s="91"/>
      <c r="AQ98" s="91"/>
      <c r="AR98" s="91"/>
      <c r="AS98" s="91"/>
      <c r="AT98" s="91"/>
      <c r="AU98" s="91"/>
      <c r="AV98" s="91"/>
      <c r="AW98" s="91"/>
      <c r="AX98" s="91"/>
      <c r="AY98" s="91"/>
      <c r="AZ98" s="91"/>
      <c r="BA98" s="91"/>
      <c r="BB98" s="86"/>
    </row>
    <row r="99" spans="1:55" s="1" customFormat="1" x14ac:dyDescent="0.2">
      <c r="A99" s="1" t="s">
        <v>141</v>
      </c>
      <c r="B99" s="86">
        <v>1300</v>
      </c>
      <c r="C99" s="86" t="s">
        <v>1</v>
      </c>
      <c r="D99" s="87" t="s">
        <v>3</v>
      </c>
      <c r="E99" s="87" t="s">
        <v>142</v>
      </c>
      <c r="F99" s="86">
        <v>0.01</v>
      </c>
      <c r="G99" s="86">
        <f t="shared" si="59"/>
        <v>0.99</v>
      </c>
      <c r="H99" s="87" t="s">
        <v>145</v>
      </c>
      <c r="I99" s="86" t="s">
        <v>144</v>
      </c>
      <c r="J99" s="86"/>
      <c r="K99" s="86">
        <v>5.0999999999999996</v>
      </c>
      <c r="L99" s="88">
        <v>15.7538689648781</v>
      </c>
      <c r="M99" s="86">
        <v>0.51515292099999999</v>
      </c>
      <c r="N99" s="86"/>
      <c r="O99" s="86"/>
      <c r="P99" s="89">
        <v>1.04937700969496</v>
      </c>
      <c r="Q99" s="89">
        <v>1.0010218197821801</v>
      </c>
      <c r="R99" s="89">
        <v>70.733982683706003</v>
      </c>
      <c r="S99" s="86">
        <v>-4.1786824846394897</v>
      </c>
      <c r="T99" s="86">
        <v>-4.2971201869064197</v>
      </c>
      <c r="U99" s="86">
        <v>-10.460867787678501</v>
      </c>
      <c r="V99" s="86">
        <v>-4.17977251243087</v>
      </c>
      <c r="W99" s="86">
        <v>-6.2522496598032902</v>
      </c>
      <c r="X99" s="86">
        <v>5.506866E-3</v>
      </c>
      <c r="Y99" s="86">
        <v>4.6616119999999999E-3</v>
      </c>
      <c r="Z99" s="90">
        <v>9.7996599999999993E-6</v>
      </c>
      <c r="AA99" s="90">
        <v>9.7996599999999993E-6</v>
      </c>
      <c r="AB99" s="91">
        <f>((EXP(S99)*0.04)/X99)*0.99279954</f>
        <v>0.11046846136552647</v>
      </c>
      <c r="AC99" s="90">
        <f t="shared" si="72"/>
        <v>7.1974803014378456E-14</v>
      </c>
      <c r="AD99" s="90">
        <f t="shared" si="73"/>
        <v>7.5528703560612252E-14</v>
      </c>
      <c r="AE99" s="90">
        <f t="shared" si="74"/>
        <v>1.8968772460079514E-6</v>
      </c>
      <c r="AF99" s="92">
        <f>((EXP(V99)*0.04)/X99)*0.00720046</f>
        <v>8.0031984676214669E-4</v>
      </c>
      <c r="AG99" s="90">
        <f t="shared" si="75"/>
        <v>3.3534406848977354E-15</v>
      </c>
      <c r="AH99" s="91"/>
      <c r="AI99" s="91"/>
      <c r="AJ99" s="91"/>
      <c r="AK99" s="91"/>
      <c r="AL99" s="91"/>
      <c r="AM99" s="91"/>
      <c r="AN99" s="91"/>
      <c r="AO99" s="91"/>
      <c r="AP99" s="91"/>
      <c r="AQ99" s="91"/>
      <c r="AR99" s="91"/>
      <c r="AS99" s="91"/>
      <c r="AT99" s="91"/>
      <c r="AU99" s="91"/>
      <c r="AV99" s="91"/>
      <c r="AW99" s="91"/>
      <c r="AX99" s="91"/>
      <c r="AY99" s="91"/>
      <c r="AZ99" s="91"/>
      <c r="BA99" s="91"/>
      <c r="BB99" s="86"/>
    </row>
    <row r="100" spans="1:55" s="1" customFormat="1" x14ac:dyDescent="0.2">
      <c r="A100" s="1" t="s">
        <v>141</v>
      </c>
      <c r="B100" s="86">
        <v>1300</v>
      </c>
      <c r="C100" s="86" t="s">
        <v>1</v>
      </c>
      <c r="D100" s="87" t="s">
        <v>3</v>
      </c>
      <c r="E100" s="87" t="s">
        <v>142</v>
      </c>
      <c r="F100" s="86">
        <v>0.01</v>
      </c>
      <c r="G100" s="86">
        <f t="shared" si="59"/>
        <v>0.99</v>
      </c>
      <c r="H100" s="87" t="s">
        <v>146</v>
      </c>
      <c r="I100" s="86" t="s">
        <v>144</v>
      </c>
      <c r="J100" s="86"/>
      <c r="K100" s="86">
        <v>5.0999999999999996</v>
      </c>
      <c r="L100" s="88">
        <v>15.7538689648781</v>
      </c>
      <c r="M100" s="86">
        <v>0.51515292099999999</v>
      </c>
      <c r="N100" s="86"/>
      <c r="O100" s="86"/>
      <c r="P100" s="89">
        <v>1.05603956214145</v>
      </c>
      <c r="Q100" s="89">
        <v>1.03586877466103</v>
      </c>
      <c r="R100" s="89">
        <v>70.872448405838696</v>
      </c>
      <c r="S100" s="86">
        <v>-4.1803757385961697</v>
      </c>
      <c r="T100" s="86">
        <v>-4.2924844561146802</v>
      </c>
      <c r="U100" s="86">
        <v>-10.422012884537001</v>
      </c>
      <c r="V100" s="86">
        <v>-4.17992299865743</v>
      </c>
      <c r="W100" s="86">
        <v>-6.2504445036879304</v>
      </c>
      <c r="X100" s="86">
        <v>5.506866E-3</v>
      </c>
      <c r="Y100" s="86">
        <v>4.6616119999999999E-3</v>
      </c>
      <c r="Z100" s="90">
        <v>9.7996599999999993E-6</v>
      </c>
      <c r="AA100" s="90">
        <v>9.7996599999999993E-6</v>
      </c>
      <c r="AB100" s="91">
        <f>((EXP(S100)*0.04)/X100)*0.99279954</f>
        <v>0.11028156847944387</v>
      </c>
      <c r="AC100" s="90">
        <f t="shared" si="72"/>
        <v>7.1853034515982572E-14</v>
      </c>
      <c r="AD100" s="90">
        <f t="shared" si="73"/>
        <v>7.5879647108792724E-14</v>
      </c>
      <c r="AE100" s="90">
        <f t="shared" si="74"/>
        <v>1.9056910717429927E-6</v>
      </c>
      <c r="AF100" s="92">
        <f>((EXP(V100)*0.04)/X100)*0.00720046</f>
        <v>8.0019941870997514E-4</v>
      </c>
      <c r="AG100" s="90">
        <f t="shared" si="75"/>
        <v>3.3529360762323513E-15</v>
      </c>
      <c r="AH100" s="91"/>
      <c r="AI100" s="91"/>
      <c r="AJ100" s="91"/>
      <c r="AK100" s="91"/>
      <c r="AL100" s="91"/>
      <c r="AM100" s="91"/>
      <c r="AN100" s="91"/>
      <c r="AO100" s="91"/>
      <c r="AP100" s="91"/>
      <c r="AQ100" s="91"/>
      <c r="AR100" s="91"/>
      <c r="AS100" s="91"/>
      <c r="AT100" s="91"/>
      <c r="AU100" s="91"/>
      <c r="AV100" s="91"/>
      <c r="AW100" s="91"/>
      <c r="AX100" s="91"/>
      <c r="AY100" s="91"/>
      <c r="AZ100" s="91"/>
      <c r="BA100" s="91"/>
      <c r="BB100" s="86"/>
    </row>
    <row r="101" spans="1:55" s="93" customFormat="1" x14ac:dyDescent="0.2">
      <c r="A101" s="93" t="s">
        <v>141</v>
      </c>
      <c r="B101" s="94">
        <v>1300</v>
      </c>
      <c r="C101" s="94" t="s">
        <v>1</v>
      </c>
      <c r="D101" s="95" t="s">
        <v>147</v>
      </c>
      <c r="E101" s="95" t="s">
        <v>142</v>
      </c>
      <c r="F101" s="94">
        <v>0.01</v>
      </c>
      <c r="G101" s="94">
        <f t="shared" si="59"/>
        <v>0.99</v>
      </c>
      <c r="H101" s="95" t="s">
        <v>143</v>
      </c>
      <c r="I101" s="94" t="s">
        <v>144</v>
      </c>
      <c r="J101" s="94"/>
      <c r="K101" s="94">
        <v>5.0999999999999996</v>
      </c>
      <c r="L101" s="96">
        <v>15.7538689648781</v>
      </c>
      <c r="M101" s="94"/>
      <c r="N101" s="96">
        <v>0.95864751170727847</v>
      </c>
      <c r="O101" s="96">
        <v>4.1352488292721652E-2</v>
      </c>
      <c r="P101" s="97">
        <f t="shared" ref="P101:Q103" si="76">((P98*$O101*AC98)+(P95*$N101*AC95))/(AC98*$O101+AC95*$N101)</f>
        <v>1.0018360814957665</v>
      </c>
      <c r="Q101" s="97">
        <f t="shared" si="76"/>
        <v>1.1681185703042722</v>
      </c>
      <c r="R101" s="97">
        <f>((R98*$O101*AG98)+(R95*$N101*AG95))/(AG98*$O101+AG95*$N101)</f>
        <v>1.4171394252183926</v>
      </c>
      <c r="S101" s="94"/>
      <c r="T101" s="94"/>
      <c r="U101" s="94"/>
      <c r="V101" s="94"/>
      <c r="W101" s="94"/>
      <c r="X101" s="94"/>
      <c r="Y101" s="94"/>
      <c r="Z101" s="98"/>
      <c r="AA101" s="98"/>
      <c r="AB101" s="94"/>
      <c r="AC101" s="94"/>
      <c r="AD101" s="94"/>
      <c r="AE101" s="94"/>
      <c r="AF101" s="94"/>
      <c r="AG101" s="94"/>
      <c r="AH101" s="100"/>
      <c r="AI101" s="100"/>
      <c r="AJ101" s="100"/>
      <c r="AK101" s="100"/>
      <c r="AL101" s="100"/>
      <c r="AM101" s="100"/>
      <c r="AN101" s="100"/>
      <c r="AO101" s="100"/>
      <c r="AP101" s="100"/>
      <c r="AQ101" s="100"/>
      <c r="AR101" s="100"/>
      <c r="AS101" s="100"/>
      <c r="AT101" s="100"/>
      <c r="AU101" s="100"/>
      <c r="AV101" s="100"/>
      <c r="AW101" s="100"/>
      <c r="AX101" s="100"/>
      <c r="AY101" s="100"/>
      <c r="AZ101" s="100"/>
      <c r="BA101" s="100"/>
      <c r="BB101" s="96">
        <v>2.7093461898247937</v>
      </c>
      <c r="BC101" s="99">
        <f>($BE$3 - BB101*(2.7-3.3) - 200*(3.3)) / (1.03-3.3) * 1000</f>
        <v>2869.7763374912997</v>
      </c>
    </row>
    <row r="102" spans="1:55" s="93" customFormat="1" x14ac:dyDescent="0.2">
      <c r="A102" s="93" t="s">
        <v>141</v>
      </c>
      <c r="B102" s="94">
        <v>1300</v>
      </c>
      <c r="C102" s="94" t="s">
        <v>1</v>
      </c>
      <c r="D102" s="95" t="s">
        <v>147</v>
      </c>
      <c r="E102" s="95" t="s">
        <v>142</v>
      </c>
      <c r="F102" s="94">
        <v>0.01</v>
      </c>
      <c r="G102" s="94">
        <f t="shared" si="59"/>
        <v>0.99</v>
      </c>
      <c r="H102" s="95" t="s">
        <v>145</v>
      </c>
      <c r="I102" s="94" t="s">
        <v>144</v>
      </c>
      <c r="J102" s="94"/>
      <c r="K102" s="94">
        <v>5.0999999999999996</v>
      </c>
      <c r="L102" s="96">
        <v>15.7538689648781</v>
      </c>
      <c r="M102" s="94"/>
      <c r="N102" s="96">
        <v>0.95864751170727847</v>
      </c>
      <c r="O102" s="96">
        <v>4.1352488292721652E-2</v>
      </c>
      <c r="P102" s="97">
        <f t="shared" si="76"/>
        <v>1.0076486431586631</v>
      </c>
      <c r="Q102" s="97">
        <f t="shared" si="76"/>
        <v>1.0001646968617113</v>
      </c>
      <c r="R102" s="97">
        <f>((R99*$O102*AG99)+(R96*$N102*AG96))/(AG99*$O102+AG96*$N102)</f>
        <v>8.639905639284164</v>
      </c>
      <c r="S102" s="94"/>
      <c r="T102" s="94"/>
      <c r="U102" s="94"/>
      <c r="V102" s="94"/>
      <c r="W102" s="94"/>
      <c r="X102" s="94"/>
      <c r="Y102" s="94"/>
      <c r="Z102" s="98"/>
      <c r="AA102" s="98"/>
      <c r="AB102" s="94"/>
      <c r="AC102" s="94"/>
      <c r="AD102" s="94"/>
      <c r="AE102" s="94"/>
      <c r="AF102" s="94"/>
      <c r="AG102" s="94"/>
      <c r="AH102" s="100"/>
      <c r="AI102" s="100"/>
      <c r="AJ102" s="100"/>
      <c r="AK102" s="100"/>
      <c r="AL102" s="100"/>
      <c r="AM102" s="100"/>
      <c r="AN102" s="100"/>
      <c r="AO102" s="100"/>
      <c r="AP102" s="100"/>
      <c r="AQ102" s="100"/>
      <c r="AR102" s="100"/>
      <c r="AS102" s="100"/>
      <c r="AT102" s="100"/>
      <c r="AU102" s="100"/>
      <c r="AV102" s="100"/>
      <c r="AW102" s="100"/>
      <c r="AX102" s="100"/>
      <c r="AY102" s="100"/>
      <c r="AZ102" s="100"/>
      <c r="BA102" s="100"/>
      <c r="BB102" s="96">
        <v>2.7093461898247937</v>
      </c>
      <c r="BC102" s="99">
        <f>($BE$3 - BB102*(2.7-3.3) - 200*(3.3)) / (1.03-3.3) * 1000</f>
        <v>2869.7763374912997</v>
      </c>
    </row>
    <row r="103" spans="1:55" s="93" customFormat="1" x14ac:dyDescent="0.2">
      <c r="A103" s="93" t="s">
        <v>141</v>
      </c>
      <c r="B103" s="94">
        <v>1300</v>
      </c>
      <c r="C103" s="94" t="s">
        <v>1</v>
      </c>
      <c r="D103" s="95" t="s">
        <v>147</v>
      </c>
      <c r="E103" s="95" t="s">
        <v>142</v>
      </c>
      <c r="F103" s="94">
        <v>0.01</v>
      </c>
      <c r="G103" s="94">
        <f t="shared" si="59"/>
        <v>0.99</v>
      </c>
      <c r="H103" s="95" t="s">
        <v>146</v>
      </c>
      <c r="I103" s="94" t="s">
        <v>144</v>
      </c>
      <c r="J103" s="94"/>
      <c r="K103" s="94">
        <v>5.0999999999999996</v>
      </c>
      <c r="L103" s="96">
        <v>15.7538689648781</v>
      </c>
      <c r="M103" s="94"/>
      <c r="N103" s="96">
        <v>0.95864751170727847</v>
      </c>
      <c r="O103" s="96">
        <v>4.1352488292721652E-2</v>
      </c>
      <c r="P103" s="97">
        <f t="shared" si="76"/>
        <v>1.0069909335309248</v>
      </c>
      <c r="Q103" s="97">
        <f t="shared" si="76"/>
        <v>1.0449456001404744</v>
      </c>
      <c r="R103" s="97">
        <f>((R100*$O103*AG100)+(R97*$N103*AG97))/(AG100*$O103+AG97*$N103)</f>
        <v>8.8175718209544502</v>
      </c>
      <c r="S103" s="94"/>
      <c r="T103" s="94"/>
      <c r="U103" s="94"/>
      <c r="V103" s="94"/>
      <c r="W103" s="94"/>
      <c r="X103" s="94"/>
      <c r="Y103" s="94"/>
      <c r="Z103" s="98"/>
      <c r="AA103" s="98"/>
      <c r="AB103" s="94"/>
      <c r="AC103" s="94"/>
      <c r="AD103" s="94"/>
      <c r="AE103" s="94"/>
      <c r="AF103" s="94"/>
      <c r="AG103" s="94"/>
      <c r="AH103" s="100"/>
      <c r="AI103" s="100"/>
      <c r="AJ103" s="100"/>
      <c r="AK103" s="100"/>
      <c r="AL103" s="100"/>
      <c r="AM103" s="100"/>
      <c r="AN103" s="100"/>
      <c r="AO103" s="100"/>
      <c r="AP103" s="100"/>
      <c r="AQ103" s="100"/>
      <c r="AR103" s="100"/>
      <c r="AS103" s="100"/>
      <c r="AT103" s="100"/>
      <c r="AU103" s="100"/>
      <c r="AV103" s="100"/>
      <c r="AW103" s="100"/>
      <c r="AX103" s="100"/>
      <c r="AY103" s="100"/>
      <c r="AZ103" s="100"/>
      <c r="BA103" s="100"/>
      <c r="BB103" s="96">
        <v>2.7093461898247937</v>
      </c>
      <c r="BC103" s="99">
        <f>($BE$3 - BB103*(2.7-3.3) - 200*(3.3)) / (1.03-3.3) * 1000</f>
        <v>2869.7763374912997</v>
      </c>
    </row>
    <row r="104" spans="1:55" s="77" customFormat="1" x14ac:dyDescent="0.2">
      <c r="A104" s="77" t="s">
        <v>141</v>
      </c>
      <c r="B104" s="78">
        <v>1300</v>
      </c>
      <c r="C104" s="78" t="s">
        <v>1</v>
      </c>
      <c r="D104" s="79" t="s">
        <v>4</v>
      </c>
      <c r="E104" s="79" t="s">
        <v>142</v>
      </c>
      <c r="F104" s="78">
        <v>0.05</v>
      </c>
      <c r="G104" s="78">
        <f t="shared" si="59"/>
        <v>0.95</v>
      </c>
      <c r="H104" s="79" t="s">
        <v>143</v>
      </c>
      <c r="I104" s="78" t="s">
        <v>144</v>
      </c>
      <c r="J104" s="78"/>
      <c r="K104" s="78">
        <v>5.0999999999999996</v>
      </c>
      <c r="L104" s="80">
        <v>15.7538689648781</v>
      </c>
      <c r="M104" s="78">
        <v>0.113546235</v>
      </c>
      <c r="N104" s="78"/>
      <c r="O104" s="78"/>
      <c r="P104" s="81">
        <v>0.99718005563488499</v>
      </c>
      <c r="Q104" s="81">
        <v>1.1433562719235799</v>
      </c>
      <c r="R104" s="81">
        <v>1.36576185977456</v>
      </c>
      <c r="S104" s="78">
        <v>-3.8745585818729902</v>
      </c>
      <c r="T104" s="78">
        <v>-3.9167536975937201</v>
      </c>
      <c r="U104" s="78">
        <v>-9.2146548108195301</v>
      </c>
      <c r="V104" s="78">
        <v>-3.8747932780274601</v>
      </c>
      <c r="W104" s="78">
        <v>-9.0343212023262698</v>
      </c>
      <c r="X104" s="78">
        <v>2.3758609999999999E-3</v>
      </c>
      <c r="Y104" s="78">
        <v>2.2841379999999998E-3</v>
      </c>
      <c r="Z104" s="82">
        <v>9.9929000000000005E-6</v>
      </c>
      <c r="AA104" s="82">
        <v>9.9929000000000005E-6</v>
      </c>
      <c r="AB104" s="83">
        <f>((EXP(S104)*0.0047)/X104)*0.99279954</f>
        <v>4.0779226579782821E-2</v>
      </c>
      <c r="AC104" s="82">
        <f t="shared" ref="AC104:AC109" si="77">AB104/238.050785*0.0000000001551</f>
        <v>2.6569364358635976E-14</v>
      </c>
      <c r="AD104" s="82">
        <f t="shared" ref="AD104:AD109" si="78">P104*AC104</f>
        <v>2.6494440229328152E-14</v>
      </c>
      <c r="AE104" s="82">
        <f t="shared" ref="AE104:AE109" si="79">AD104*230/0.000009158</f>
        <v>6.6539869542973088E-7</v>
      </c>
      <c r="AF104" s="84">
        <f>((EXP(V104)*0.0047)/X104)*0.00720046</f>
        <v>2.9568938384401665E-4</v>
      </c>
      <c r="AG104" s="82">
        <f t="shared" ref="AG104:AG109" si="80">AF104/235.043992*0.00000000098486385</f>
        <v>1.2389756594022878E-15</v>
      </c>
      <c r="AH104" s="83"/>
      <c r="AI104" s="83"/>
      <c r="AJ104" s="83"/>
      <c r="AK104" s="83"/>
      <c r="AL104" s="83"/>
      <c r="AM104" s="83"/>
      <c r="AN104" s="83"/>
      <c r="AO104" s="83"/>
      <c r="AP104" s="83"/>
      <c r="AQ104" s="83"/>
      <c r="AR104" s="83"/>
      <c r="AS104" s="83"/>
      <c r="AT104" s="83"/>
      <c r="AU104" s="83"/>
      <c r="AV104" s="83"/>
      <c r="AW104" s="83"/>
      <c r="AX104" s="83"/>
      <c r="AY104" s="83"/>
      <c r="AZ104" s="83"/>
      <c r="BA104" s="83"/>
      <c r="BB104" s="78"/>
    </row>
    <row r="105" spans="1:55" s="77" customFormat="1" x14ac:dyDescent="0.2">
      <c r="A105" s="77" t="s">
        <v>141</v>
      </c>
      <c r="B105" s="78">
        <v>1300</v>
      </c>
      <c r="C105" s="78" t="s">
        <v>1</v>
      </c>
      <c r="D105" s="79" t="s">
        <v>4</v>
      </c>
      <c r="E105" s="79" t="s">
        <v>142</v>
      </c>
      <c r="F105" s="78">
        <v>0.05</v>
      </c>
      <c r="G105" s="78">
        <f t="shared" si="59"/>
        <v>0.95</v>
      </c>
      <c r="H105" s="79" t="s">
        <v>145</v>
      </c>
      <c r="I105" s="78" t="s">
        <v>144</v>
      </c>
      <c r="J105" s="78"/>
      <c r="K105" s="78">
        <v>5.0999999999999996</v>
      </c>
      <c r="L105" s="80">
        <v>15.7538689648781</v>
      </c>
      <c r="M105" s="78">
        <v>0.113546235</v>
      </c>
      <c r="N105" s="78"/>
      <c r="O105" s="78"/>
      <c r="P105" s="81">
        <v>1.00254237969441</v>
      </c>
      <c r="Q105" s="81">
        <v>1.0000549667466401</v>
      </c>
      <c r="R105" s="81">
        <v>1.2838903896059499</v>
      </c>
      <c r="S105" s="78">
        <v>-3.8181797329814899</v>
      </c>
      <c r="T105" s="78">
        <v>-3.8550117674888802</v>
      </c>
      <c r="U105" s="78">
        <v>-9.2868259506940696</v>
      </c>
      <c r="V105" s="78">
        <v>-3.8183009708946498</v>
      </c>
      <c r="W105" s="78">
        <v>-9.0396464718843603</v>
      </c>
      <c r="X105" s="78">
        <v>2.3758609999999999E-3</v>
      </c>
      <c r="Y105" s="78">
        <v>2.2841379999999998E-3</v>
      </c>
      <c r="Z105" s="82">
        <v>9.9929000000000005E-6</v>
      </c>
      <c r="AA105" s="82">
        <v>9.9929000000000005E-6</v>
      </c>
      <c r="AB105" s="83">
        <f>((EXP(S105)*0.0047)/X105)*0.99279954</f>
        <v>4.3144357671639169E-2</v>
      </c>
      <c r="AC105" s="82">
        <f t="shared" si="77"/>
        <v>2.8110345760343685E-14</v>
      </c>
      <c r="AD105" s="82">
        <f t="shared" si="78"/>
        <v>2.8181812932607627E-14</v>
      </c>
      <c r="AE105" s="82">
        <f t="shared" si="79"/>
        <v>7.0777647679621693E-7</v>
      </c>
      <c r="AF105" s="84">
        <f>((EXP(V105)*0.0047)/X105)*0.00720046</f>
        <v>3.1287439984877089E-4</v>
      </c>
      <c r="AG105" s="82">
        <f t="shared" si="80"/>
        <v>1.3109830350460518E-15</v>
      </c>
      <c r="AH105" s="83"/>
      <c r="AI105" s="83"/>
      <c r="AJ105" s="83"/>
      <c r="AK105" s="83"/>
      <c r="AL105" s="83"/>
      <c r="AM105" s="83"/>
      <c r="AN105" s="83"/>
      <c r="AO105" s="83"/>
      <c r="AP105" s="83"/>
      <c r="AQ105" s="83"/>
      <c r="AR105" s="83"/>
      <c r="AS105" s="83"/>
      <c r="AT105" s="83"/>
      <c r="AU105" s="83"/>
      <c r="AV105" s="83"/>
      <c r="AW105" s="83"/>
      <c r="AX105" s="83"/>
      <c r="AY105" s="83"/>
      <c r="AZ105" s="83"/>
      <c r="BA105" s="83"/>
      <c r="BB105" s="78"/>
    </row>
    <row r="106" spans="1:55" s="77" customFormat="1" x14ac:dyDescent="0.2">
      <c r="A106" s="77" t="s">
        <v>141</v>
      </c>
      <c r="B106" s="78">
        <v>1300</v>
      </c>
      <c r="C106" s="78" t="s">
        <v>1</v>
      </c>
      <c r="D106" s="79" t="s">
        <v>4</v>
      </c>
      <c r="E106" s="79" t="s">
        <v>142</v>
      </c>
      <c r="F106" s="78">
        <v>0.05</v>
      </c>
      <c r="G106" s="78">
        <f t="shared" si="59"/>
        <v>0.95</v>
      </c>
      <c r="H106" s="79" t="s">
        <v>146</v>
      </c>
      <c r="I106" s="78" t="s">
        <v>144</v>
      </c>
      <c r="J106" s="78"/>
      <c r="K106" s="78">
        <v>5.0999999999999996</v>
      </c>
      <c r="L106" s="80">
        <v>15.7538689648781</v>
      </c>
      <c r="M106" s="78">
        <v>0.113546235</v>
      </c>
      <c r="N106" s="78"/>
      <c r="O106" s="78"/>
      <c r="P106" s="81">
        <v>1.0009273407094701</v>
      </c>
      <c r="Q106" s="81">
        <v>1.0381029691960399</v>
      </c>
      <c r="R106" s="81">
        <v>1.44949780409266</v>
      </c>
      <c r="S106" s="78">
        <v>-3.8219856062922699</v>
      </c>
      <c r="T106" s="78">
        <v>-3.8604298831193899</v>
      </c>
      <c r="U106" s="78">
        <v>-9.2549040521260402</v>
      </c>
      <c r="V106" s="78">
        <v>-3.82207613424035</v>
      </c>
      <c r="W106" s="78">
        <v>-8.9220993160662303</v>
      </c>
      <c r="X106" s="78">
        <v>2.3758609999999999E-3</v>
      </c>
      <c r="Y106" s="78">
        <v>2.2841379999999998E-3</v>
      </c>
      <c r="Z106" s="82">
        <v>9.9929000000000005E-6</v>
      </c>
      <c r="AA106" s="82">
        <v>9.9929000000000005E-6</v>
      </c>
      <c r="AB106" s="83">
        <f>((EXP(S106)*0.0047)/X106)*0.99279954</f>
        <v>4.2980467782168269E-2</v>
      </c>
      <c r="AC106" s="82">
        <f t="shared" si="77"/>
        <v>2.8003564672195047E-14</v>
      </c>
      <c r="AD106" s="82">
        <f t="shared" si="78"/>
        <v>2.8029533517725853E-14</v>
      </c>
      <c r="AE106" s="82">
        <f t="shared" si="79"/>
        <v>7.0395203200228721E-7</v>
      </c>
      <c r="AF106" s="84">
        <f>((EXP(V106)*0.0047)/X106)*0.00720046</f>
        <v>3.1169547460050214E-4</v>
      </c>
      <c r="AG106" s="82">
        <f t="shared" si="80"/>
        <v>1.30604319017279E-15</v>
      </c>
      <c r="AH106" s="83"/>
      <c r="AI106" s="83"/>
      <c r="AJ106" s="83"/>
      <c r="AK106" s="83"/>
      <c r="AL106" s="83"/>
      <c r="AM106" s="83"/>
      <c r="AN106" s="83"/>
      <c r="AO106" s="83"/>
      <c r="AP106" s="83"/>
      <c r="AQ106" s="83"/>
      <c r="AR106" s="83"/>
      <c r="AS106" s="83"/>
      <c r="AT106" s="83"/>
      <c r="AU106" s="83"/>
      <c r="AV106" s="83"/>
      <c r="AW106" s="83"/>
      <c r="AX106" s="83"/>
      <c r="AY106" s="83"/>
      <c r="AZ106" s="83"/>
      <c r="BA106" s="83"/>
      <c r="BB106" s="78"/>
    </row>
    <row r="107" spans="1:55" s="1" customFormat="1" x14ac:dyDescent="0.2">
      <c r="A107" s="1" t="s">
        <v>141</v>
      </c>
      <c r="B107" s="86">
        <v>1300</v>
      </c>
      <c r="C107" s="86" t="s">
        <v>1</v>
      </c>
      <c r="D107" s="87" t="s">
        <v>3</v>
      </c>
      <c r="E107" s="87" t="s">
        <v>142</v>
      </c>
      <c r="F107" s="86">
        <v>0.05</v>
      </c>
      <c r="G107" s="86">
        <f t="shared" si="59"/>
        <v>0.95</v>
      </c>
      <c r="H107" s="87" t="s">
        <v>143</v>
      </c>
      <c r="I107" s="86" t="s">
        <v>144</v>
      </c>
      <c r="J107" s="86"/>
      <c r="K107" s="86">
        <v>5.0999999999999996</v>
      </c>
      <c r="L107" s="88">
        <v>15.7538689648781</v>
      </c>
      <c r="M107" s="86">
        <v>0.48496243299999903</v>
      </c>
      <c r="N107" s="86"/>
      <c r="O107" s="86"/>
      <c r="P107" s="89">
        <v>1.0537438447106899</v>
      </c>
      <c r="Q107" s="89">
        <v>1.3050614687407001</v>
      </c>
      <c r="R107" s="89">
        <v>1.91657386874035</v>
      </c>
      <c r="S107" s="86">
        <v>-4.4810781819477299</v>
      </c>
      <c r="T107" s="86">
        <v>-4.5951891409684702</v>
      </c>
      <c r="U107" s="86">
        <v>-10.491435333863199</v>
      </c>
      <c r="V107" s="86">
        <v>-4.48118053018033</v>
      </c>
      <c r="W107" s="86">
        <v>-10.1595980645832</v>
      </c>
      <c r="X107" s="86">
        <v>5.4980510000000003E-3</v>
      </c>
      <c r="Y107" s="86">
        <v>4.6549599999999997E-3</v>
      </c>
      <c r="Z107" s="90">
        <v>9.8079400000000008E-6</v>
      </c>
      <c r="AA107" s="90">
        <v>9.8079400000000008E-6</v>
      </c>
      <c r="AB107" s="91">
        <f>((EXP(S107)*0.04)/X107)*0.99279954</f>
        <v>8.1772121856503122E-2</v>
      </c>
      <c r="AC107" s="90">
        <f t="shared" si="77"/>
        <v>5.3277942771512541E-14</v>
      </c>
      <c r="AD107" s="90">
        <f t="shared" si="78"/>
        <v>5.6141304254329734E-14</v>
      </c>
      <c r="AE107" s="90">
        <f t="shared" si="79"/>
        <v>1.4099694232906572E-6</v>
      </c>
      <c r="AF107" s="92">
        <f>((EXP(V107)*0.04)/X107)*0.00720046</f>
        <v>5.9300655327190223E-4</v>
      </c>
      <c r="AG107" s="90">
        <f t="shared" si="80"/>
        <v>2.4847719448646693E-15</v>
      </c>
      <c r="AH107" s="91"/>
      <c r="AI107" s="91"/>
      <c r="AJ107" s="91"/>
      <c r="AK107" s="91"/>
      <c r="AL107" s="91"/>
      <c r="AM107" s="91"/>
      <c r="AN107" s="91"/>
      <c r="AO107" s="91"/>
      <c r="AP107" s="91"/>
      <c r="AQ107" s="91"/>
      <c r="AR107" s="91"/>
      <c r="AS107" s="91"/>
      <c r="AT107" s="91"/>
      <c r="AU107" s="91"/>
      <c r="AV107" s="91"/>
      <c r="AW107" s="91"/>
      <c r="AX107" s="91"/>
      <c r="AY107" s="91"/>
      <c r="AZ107" s="91"/>
      <c r="BA107" s="91"/>
      <c r="BB107" s="86"/>
    </row>
    <row r="108" spans="1:55" s="1" customFormat="1" x14ac:dyDescent="0.2">
      <c r="A108" s="1" t="s">
        <v>141</v>
      </c>
      <c r="B108" s="86">
        <v>1300</v>
      </c>
      <c r="C108" s="86" t="s">
        <v>1</v>
      </c>
      <c r="D108" s="87" t="s">
        <v>3</v>
      </c>
      <c r="E108" s="87" t="s">
        <v>142</v>
      </c>
      <c r="F108" s="86">
        <v>0.05</v>
      </c>
      <c r="G108" s="86">
        <f t="shared" si="59"/>
        <v>0.95</v>
      </c>
      <c r="H108" s="87" t="s">
        <v>145</v>
      </c>
      <c r="I108" s="86" t="s">
        <v>144</v>
      </c>
      <c r="J108" s="86"/>
      <c r="K108" s="86">
        <v>5.0999999999999996</v>
      </c>
      <c r="L108" s="88">
        <v>15.7538689648781</v>
      </c>
      <c r="M108" s="86">
        <v>0.48496243299999903</v>
      </c>
      <c r="N108" s="86"/>
      <c r="O108" s="86"/>
      <c r="P108" s="89">
        <v>1.0492044833051</v>
      </c>
      <c r="Q108" s="89">
        <v>1.00101719543641</v>
      </c>
      <c r="R108" s="89">
        <v>68.202658199979894</v>
      </c>
      <c r="S108" s="86">
        <v>-4.1165155646937901</v>
      </c>
      <c r="T108" s="86">
        <v>-4.2349436706414503</v>
      </c>
      <c r="U108" s="86">
        <v>-10.3964233272411</v>
      </c>
      <c r="V108" s="86">
        <v>-4.1167177971651103</v>
      </c>
      <c r="W108" s="86">
        <v>-6.2231909395985197</v>
      </c>
      <c r="X108" s="86">
        <v>5.4980510000000003E-3</v>
      </c>
      <c r="Y108" s="86">
        <v>4.6549599999999997E-3</v>
      </c>
      <c r="Z108" s="90">
        <v>9.8079400000000008E-6</v>
      </c>
      <c r="AA108" s="90">
        <v>9.8079400000000008E-6</v>
      </c>
      <c r="AB108" s="91">
        <f>((EXP(S108)*0.04)/X108)*0.99279954</f>
        <v>0.11774237726216658</v>
      </c>
      <c r="AC108" s="90">
        <f t="shared" si="77"/>
        <v>7.6714062141664597E-14</v>
      </c>
      <c r="AD108" s="90">
        <f t="shared" si="78"/>
        <v>8.0488737931580535E-14</v>
      </c>
      <c r="AE108" s="90">
        <f t="shared" si="79"/>
        <v>2.0214467923415073E-6</v>
      </c>
      <c r="AF108" s="92">
        <f>((EXP(V108)*0.04)/X108)*0.00720046</f>
        <v>8.5377541832208908E-4</v>
      </c>
      <c r="AG108" s="90">
        <f t="shared" si="80"/>
        <v>3.5774262442073109E-15</v>
      </c>
      <c r="AH108" s="91"/>
      <c r="AI108" s="91"/>
      <c r="AJ108" s="91"/>
      <c r="AK108" s="91"/>
      <c r="AL108" s="91"/>
      <c r="AM108" s="91"/>
      <c r="AN108" s="91"/>
      <c r="AO108" s="91"/>
      <c r="AP108" s="91"/>
      <c r="AQ108" s="91"/>
      <c r="AR108" s="91"/>
      <c r="AS108" s="91"/>
      <c r="AT108" s="91"/>
      <c r="AU108" s="91"/>
      <c r="AV108" s="91"/>
      <c r="AW108" s="91"/>
      <c r="AX108" s="91"/>
      <c r="AY108" s="91"/>
      <c r="AZ108" s="91"/>
      <c r="BA108" s="91"/>
      <c r="BB108" s="86"/>
    </row>
    <row r="109" spans="1:55" s="1" customFormat="1" x14ac:dyDescent="0.2">
      <c r="A109" s="1" t="s">
        <v>141</v>
      </c>
      <c r="B109" s="86">
        <v>1300</v>
      </c>
      <c r="C109" s="86" t="s">
        <v>1</v>
      </c>
      <c r="D109" s="87" t="s">
        <v>3</v>
      </c>
      <c r="E109" s="87" t="s">
        <v>142</v>
      </c>
      <c r="F109" s="86">
        <v>0.05</v>
      </c>
      <c r="G109" s="86">
        <f t="shared" si="59"/>
        <v>0.95</v>
      </c>
      <c r="H109" s="87" t="s">
        <v>146</v>
      </c>
      <c r="I109" s="86" t="s">
        <v>144</v>
      </c>
      <c r="J109" s="86"/>
      <c r="K109" s="86">
        <v>5.0999999999999996</v>
      </c>
      <c r="L109" s="88">
        <v>15.7538689648781</v>
      </c>
      <c r="M109" s="86">
        <v>0.48496243299999903</v>
      </c>
      <c r="N109" s="86"/>
      <c r="O109" s="86"/>
      <c r="P109" s="89">
        <v>1.05611039502848</v>
      </c>
      <c r="Q109" s="89">
        <v>1.0401437249263401</v>
      </c>
      <c r="R109" s="89">
        <v>68.349699852648996</v>
      </c>
      <c r="S109" s="86">
        <v>-4.1169377384068699</v>
      </c>
      <c r="T109" s="86">
        <v>-4.2288053658592997</v>
      </c>
      <c r="U109" s="86">
        <v>-10.3519428002531</v>
      </c>
      <c r="V109" s="86">
        <v>-4.1165806586362397</v>
      </c>
      <c r="W109" s="86">
        <v>-6.22090016986769</v>
      </c>
      <c r="X109" s="86">
        <v>5.4980510000000003E-3</v>
      </c>
      <c r="Y109" s="86">
        <v>4.6549599999999997E-3</v>
      </c>
      <c r="Z109" s="90">
        <v>9.8079400000000008E-6</v>
      </c>
      <c r="AA109" s="90">
        <v>9.8079400000000008E-6</v>
      </c>
      <c r="AB109" s="91">
        <f>((EXP(S109)*0.04)/X109)*0.99279954</f>
        <v>0.11769268001674438</v>
      </c>
      <c r="AC109" s="90">
        <f t="shared" si="77"/>
        <v>7.6681682316641189E-14</v>
      </c>
      <c r="AD109" s="90">
        <f t="shared" si="78"/>
        <v>8.0984321802876336E-14</v>
      </c>
      <c r="AE109" s="90">
        <f t="shared" si="79"/>
        <v>2.0338932097250009E-6</v>
      </c>
      <c r="AF109" s="92">
        <f>((EXP(V109)*0.04)/X109)*0.00720046</f>
        <v>8.5389251185577779E-4</v>
      </c>
      <c r="AG109" s="90">
        <f t="shared" si="80"/>
        <v>3.5779168808214079E-15</v>
      </c>
      <c r="AH109" s="91"/>
      <c r="AI109" s="91"/>
      <c r="AJ109" s="91"/>
      <c r="AK109" s="91"/>
      <c r="AL109" s="91"/>
      <c r="AM109" s="91"/>
      <c r="AN109" s="91"/>
      <c r="AO109" s="91"/>
      <c r="AP109" s="91"/>
      <c r="AQ109" s="91"/>
      <c r="AR109" s="91"/>
      <c r="AS109" s="91"/>
      <c r="AT109" s="91"/>
      <c r="AU109" s="91"/>
      <c r="AV109" s="91"/>
      <c r="AW109" s="91"/>
      <c r="AX109" s="91"/>
      <c r="AY109" s="91"/>
      <c r="AZ109" s="91"/>
      <c r="BA109" s="91"/>
      <c r="BB109" s="86"/>
    </row>
    <row r="110" spans="1:55" s="93" customFormat="1" x14ac:dyDescent="0.2">
      <c r="A110" s="93" t="s">
        <v>141</v>
      </c>
      <c r="B110" s="94">
        <v>1300</v>
      </c>
      <c r="C110" s="94" t="s">
        <v>1</v>
      </c>
      <c r="D110" s="95" t="s">
        <v>147</v>
      </c>
      <c r="E110" s="95" t="s">
        <v>142</v>
      </c>
      <c r="F110" s="94">
        <v>0.05</v>
      </c>
      <c r="G110" s="94">
        <f t="shared" si="59"/>
        <v>0.95</v>
      </c>
      <c r="H110" s="95" t="s">
        <v>143</v>
      </c>
      <c r="I110" s="94" t="s">
        <v>144</v>
      </c>
      <c r="J110" s="94"/>
      <c r="K110" s="94">
        <v>5.0999999999999996</v>
      </c>
      <c r="L110" s="96">
        <v>15.7538689648781</v>
      </c>
      <c r="M110" s="94"/>
      <c r="N110" s="96">
        <v>0.81520511855476097</v>
      </c>
      <c r="O110" s="96">
        <v>0.18479488144523901</v>
      </c>
      <c r="P110" s="97">
        <f t="shared" ref="P110:Q112" si="81">((P107*$O110*AC107)+(P104*$N110*AC104))/(AC107*$O110+AC104*$N110)</f>
        <v>1.0148565755929468</v>
      </c>
      <c r="Q110" s="97">
        <f t="shared" si="81"/>
        <v>1.1958264613258505</v>
      </c>
      <c r="R110" s="97">
        <f>((R107*$O110*AG107)+(R104*$N110*AG104))/(AG107*$O110+AG104*$N110)</f>
        <v>1.5379095456678653</v>
      </c>
      <c r="S110" s="94"/>
      <c r="T110" s="94"/>
      <c r="U110" s="94"/>
      <c r="V110" s="94"/>
      <c r="W110" s="94"/>
      <c r="X110" s="94"/>
      <c r="Y110" s="94"/>
      <c r="Z110" s="98"/>
      <c r="AA110" s="98"/>
      <c r="AB110" s="94"/>
      <c r="AC110" s="94"/>
      <c r="AD110" s="94"/>
      <c r="AE110" s="94"/>
      <c r="AF110" s="94"/>
      <c r="AG110" s="94"/>
      <c r="AH110" s="100"/>
      <c r="AI110" s="100"/>
      <c r="AJ110" s="100"/>
      <c r="AK110" s="100"/>
      <c r="AL110" s="100"/>
      <c r="AM110" s="100"/>
      <c r="AN110" s="100"/>
      <c r="AO110" s="100"/>
      <c r="AP110" s="100"/>
      <c r="AQ110" s="100"/>
      <c r="AR110" s="100"/>
      <c r="AS110" s="100"/>
      <c r="AT110" s="100"/>
      <c r="AU110" s="100"/>
      <c r="AV110" s="100"/>
      <c r="AW110" s="100"/>
      <c r="AX110" s="100"/>
      <c r="AY110" s="100"/>
      <c r="AZ110" s="100"/>
      <c r="BA110" s="100"/>
      <c r="BB110" s="96">
        <v>2.8712751958369838</v>
      </c>
      <c r="BC110" s="99">
        <f>($BE$3 - BB110*(2.7-3.3) - 200*(3.3)) / (1.03-3.3) * 1000</f>
        <v>2826.9757191620934</v>
      </c>
    </row>
    <row r="111" spans="1:55" s="93" customFormat="1" x14ac:dyDescent="0.2">
      <c r="A111" s="93" t="s">
        <v>141</v>
      </c>
      <c r="B111" s="94">
        <v>1300</v>
      </c>
      <c r="C111" s="94" t="s">
        <v>1</v>
      </c>
      <c r="D111" s="95" t="s">
        <v>147</v>
      </c>
      <c r="E111" s="95" t="s">
        <v>142</v>
      </c>
      <c r="F111" s="94">
        <v>0.05</v>
      </c>
      <c r="G111" s="94">
        <f t="shared" si="59"/>
        <v>0.95</v>
      </c>
      <c r="H111" s="95" t="s">
        <v>145</v>
      </c>
      <c r="I111" s="94" t="s">
        <v>144</v>
      </c>
      <c r="J111" s="94"/>
      <c r="K111" s="94">
        <v>5.0999999999999996</v>
      </c>
      <c r="L111" s="96">
        <v>15.7538689648781</v>
      </c>
      <c r="M111" s="94"/>
      <c r="N111" s="96">
        <v>0.81520511855476097</v>
      </c>
      <c r="O111" s="96">
        <v>0.18479488144523901</v>
      </c>
      <c r="P111" s="97">
        <f t="shared" si="81"/>
        <v>1.0203763579853935</v>
      </c>
      <c r="Q111" s="97">
        <f t="shared" si="81"/>
        <v>1.0004331148894816</v>
      </c>
      <c r="R111" s="97">
        <f>((R108*$O111*AG108)+(R105*$N111*AG105))/(AG108*$O111+AG105*$N111)</f>
        <v>26.858565399437762</v>
      </c>
      <c r="S111" s="94"/>
      <c r="T111" s="94"/>
      <c r="U111" s="94"/>
      <c r="V111" s="94"/>
      <c r="W111" s="94"/>
      <c r="X111" s="94"/>
      <c r="Y111" s="94"/>
      <c r="Z111" s="98"/>
      <c r="AA111" s="98"/>
      <c r="AB111" s="94"/>
      <c r="AC111" s="94"/>
      <c r="AD111" s="94"/>
      <c r="AE111" s="94"/>
      <c r="AF111" s="94"/>
      <c r="AG111" s="94"/>
      <c r="AH111" s="100"/>
      <c r="AI111" s="100"/>
      <c r="AJ111" s="100"/>
      <c r="AK111" s="100"/>
      <c r="AL111" s="100"/>
      <c r="AM111" s="100"/>
      <c r="AN111" s="100"/>
      <c r="AO111" s="100"/>
      <c r="AP111" s="100"/>
      <c r="AQ111" s="100"/>
      <c r="AR111" s="100"/>
      <c r="AS111" s="100"/>
      <c r="AT111" s="100"/>
      <c r="AU111" s="100"/>
      <c r="AV111" s="100"/>
      <c r="AW111" s="100"/>
      <c r="AX111" s="100"/>
      <c r="AY111" s="100"/>
      <c r="AZ111" s="100"/>
      <c r="BA111" s="100"/>
      <c r="BB111" s="96">
        <v>2.8712751958369838</v>
      </c>
      <c r="BC111" s="99">
        <f>($BE$3 - BB111*(2.7-3.3) - 200*(3.3)) / (1.03-3.3) * 1000</f>
        <v>2826.9757191620934</v>
      </c>
    </row>
    <row r="112" spans="1:55" s="93" customFormat="1" x14ac:dyDescent="0.2">
      <c r="A112" s="93" t="s">
        <v>141</v>
      </c>
      <c r="B112" s="94">
        <v>1300</v>
      </c>
      <c r="C112" s="94" t="s">
        <v>1</v>
      </c>
      <c r="D112" s="95" t="s">
        <v>147</v>
      </c>
      <c r="E112" s="95" t="s">
        <v>142</v>
      </c>
      <c r="F112" s="94">
        <v>0.05</v>
      </c>
      <c r="G112" s="94">
        <f t="shared" si="59"/>
        <v>0.95</v>
      </c>
      <c r="H112" s="95" t="s">
        <v>146</v>
      </c>
      <c r="I112" s="94" t="s">
        <v>144</v>
      </c>
      <c r="J112" s="94"/>
      <c r="K112" s="94">
        <v>5.0999999999999996</v>
      </c>
      <c r="L112" s="96">
        <v>15.7538689648781</v>
      </c>
      <c r="M112" s="94"/>
      <c r="N112" s="96">
        <v>0.81520511855476097</v>
      </c>
      <c r="O112" s="96">
        <v>0.18479488144523901</v>
      </c>
      <c r="P112" s="97">
        <f t="shared" si="81"/>
        <v>1.02206208252296</v>
      </c>
      <c r="Q112" s="97">
        <f t="shared" si="81"/>
        <v>1.0389106026079917</v>
      </c>
      <c r="R112" s="97">
        <f>((R109*$O112*AG109)+(R106*$N112*AG106))/(AG109*$O112+AG106*$N112)</f>
        <v>27.078905729408884</v>
      </c>
      <c r="S112" s="94"/>
      <c r="T112" s="94"/>
      <c r="U112" s="94"/>
      <c r="V112" s="94"/>
      <c r="W112" s="94"/>
      <c r="X112" s="94"/>
      <c r="Y112" s="94"/>
      <c r="Z112" s="98"/>
      <c r="AA112" s="98"/>
      <c r="AB112" s="94"/>
      <c r="AC112" s="94"/>
      <c r="AD112" s="94"/>
      <c r="AE112" s="94"/>
      <c r="AF112" s="94"/>
      <c r="AG112" s="94"/>
      <c r="AH112" s="100"/>
      <c r="AI112" s="100"/>
      <c r="AJ112" s="100"/>
      <c r="AK112" s="100"/>
      <c r="AL112" s="100"/>
      <c r="AM112" s="100"/>
      <c r="AN112" s="100"/>
      <c r="AO112" s="100"/>
      <c r="AP112" s="100"/>
      <c r="AQ112" s="100"/>
      <c r="AR112" s="100"/>
      <c r="AS112" s="100"/>
      <c r="AT112" s="100"/>
      <c r="AU112" s="100"/>
      <c r="AV112" s="100"/>
      <c r="AW112" s="100"/>
      <c r="AX112" s="100"/>
      <c r="AY112" s="100"/>
      <c r="AZ112" s="100"/>
      <c r="BA112" s="100"/>
      <c r="BB112" s="96">
        <v>2.8712751958369838</v>
      </c>
      <c r="BC112" s="99">
        <f>($BE$3 - BB112*(2.7-3.3) - 200*(3.3)) / (1.03-3.3) * 1000</f>
        <v>2826.9757191620934</v>
      </c>
    </row>
    <row r="113" spans="1:55" s="77" customFormat="1" x14ac:dyDescent="0.2">
      <c r="A113" s="77" t="s">
        <v>141</v>
      </c>
      <c r="B113" s="78">
        <v>1300</v>
      </c>
      <c r="C113" s="78" t="s">
        <v>1</v>
      </c>
      <c r="D113" s="79" t="s">
        <v>4</v>
      </c>
      <c r="E113" s="79" t="s">
        <v>142</v>
      </c>
      <c r="F113" s="78">
        <v>0.1</v>
      </c>
      <c r="G113" s="78">
        <f t="shared" si="59"/>
        <v>0.9</v>
      </c>
      <c r="H113" s="79" t="s">
        <v>143</v>
      </c>
      <c r="I113" s="78" t="s">
        <v>144</v>
      </c>
      <c r="J113" s="78"/>
      <c r="K113" s="78">
        <v>5.0999999999999996</v>
      </c>
      <c r="L113" s="80">
        <v>15.7538689648781</v>
      </c>
      <c r="M113" s="78">
        <v>0.10536856</v>
      </c>
      <c r="N113" s="78"/>
      <c r="O113" s="78"/>
      <c r="P113" s="81">
        <v>0.997011623196149</v>
      </c>
      <c r="Q113" s="81">
        <v>1.1420180609583499</v>
      </c>
      <c r="R113" s="81">
        <v>1.3555176344466899</v>
      </c>
      <c r="S113" s="78">
        <v>-3.8068792851051199</v>
      </c>
      <c r="T113" s="78">
        <v>-3.84878470831744</v>
      </c>
      <c r="U113" s="78">
        <v>-9.1418619225189097</v>
      </c>
      <c r="V113" s="78">
        <v>-3.8071273898913098</v>
      </c>
      <c r="W113" s="78">
        <v>-8.9677307032730393</v>
      </c>
      <c r="X113" s="78">
        <v>2.3608940000000001E-3</v>
      </c>
      <c r="Y113" s="78">
        <v>2.27079E-3</v>
      </c>
      <c r="Z113" s="82">
        <v>9.9942399999999994E-6</v>
      </c>
      <c r="AA113" s="82">
        <v>9.9942399999999994E-6</v>
      </c>
      <c r="AB113" s="83">
        <f>((EXP(S113)*0.0047)/X113)*0.99279954</f>
        <v>4.3911297503747615E-2</v>
      </c>
      <c r="AC113" s="82">
        <f t="shared" ref="AC113:AC118" si="82">AB113/238.050785*0.0000000001551</f>
        <v>2.8610039000002692E-14</v>
      </c>
      <c r="AD113" s="82">
        <f t="shared" ref="AD113:AD118" si="83">P113*AC113</f>
        <v>2.8524541423097813E-14</v>
      </c>
      <c r="AE113" s="82">
        <f t="shared" ref="AE113:AE118" si="84">AD113*230/0.000009158</f>
        <v>7.1638398420097155E-7</v>
      </c>
      <c r="AF113" s="84">
        <f>((EXP(V113)*0.0047)/X113)*0.00720046</f>
        <v>3.1839570030499847E-4</v>
      </c>
      <c r="AG113" s="82">
        <f t="shared" ref="AG113:AG118" si="85">AF113/235.043992*0.00000000098486385</f>
        <v>1.334117977479837E-15</v>
      </c>
      <c r="AH113" s="83"/>
      <c r="AI113" s="83"/>
      <c r="AJ113" s="83"/>
      <c r="AK113" s="83"/>
      <c r="AL113" s="83"/>
      <c r="AM113" s="83"/>
      <c r="AN113" s="83"/>
      <c r="AO113" s="83"/>
      <c r="AP113" s="83"/>
      <c r="AQ113" s="83"/>
      <c r="AR113" s="83"/>
      <c r="AS113" s="83"/>
      <c r="AT113" s="83"/>
      <c r="AU113" s="83"/>
      <c r="AV113" s="83"/>
      <c r="AW113" s="83"/>
      <c r="AX113" s="83"/>
      <c r="AY113" s="83"/>
      <c r="AZ113" s="83"/>
      <c r="BA113" s="83"/>
      <c r="BB113" s="78"/>
    </row>
    <row r="114" spans="1:55" s="77" customFormat="1" x14ac:dyDescent="0.2">
      <c r="A114" s="77" t="s">
        <v>141</v>
      </c>
      <c r="B114" s="78">
        <v>1300</v>
      </c>
      <c r="C114" s="78" t="s">
        <v>1</v>
      </c>
      <c r="D114" s="79" t="s">
        <v>4</v>
      </c>
      <c r="E114" s="79" t="s">
        <v>142</v>
      </c>
      <c r="F114" s="78">
        <v>0.1</v>
      </c>
      <c r="G114" s="78">
        <f t="shared" si="59"/>
        <v>0.9</v>
      </c>
      <c r="H114" s="79" t="s">
        <v>145</v>
      </c>
      <c r="I114" s="78" t="s">
        <v>144</v>
      </c>
      <c r="J114" s="78"/>
      <c r="K114" s="78">
        <v>5.0999999999999996</v>
      </c>
      <c r="L114" s="80">
        <v>15.7538689648781</v>
      </c>
      <c r="M114" s="78">
        <v>0.10536856</v>
      </c>
      <c r="N114" s="78"/>
      <c r="O114" s="78"/>
      <c r="P114" s="81">
        <v>1.0022426212356601</v>
      </c>
      <c r="Q114" s="81">
        <v>1.0000485348853201</v>
      </c>
      <c r="R114" s="81">
        <v>1.1245594577062601</v>
      </c>
      <c r="S114" s="78">
        <v>-3.7736048540598</v>
      </c>
      <c r="T114" s="78">
        <v>-3.8102773160405299</v>
      </c>
      <c r="U114" s="78">
        <v>-9.2361029228431804</v>
      </c>
      <c r="V114" s="78">
        <v>-3.7735212350472902</v>
      </c>
      <c r="W114" s="78">
        <v>-9.1209165820384293</v>
      </c>
      <c r="X114" s="78">
        <v>2.3608940000000001E-3</v>
      </c>
      <c r="Y114" s="78">
        <v>2.27079E-3</v>
      </c>
      <c r="Z114" s="82">
        <v>9.9942399999999994E-6</v>
      </c>
      <c r="AA114" s="82">
        <v>9.9942399999999994E-6</v>
      </c>
      <c r="AB114" s="83">
        <f>((EXP(S114)*0.0047)/X114)*0.99279954</f>
        <v>4.5397001851133954E-2</v>
      </c>
      <c r="AC114" s="82">
        <f t="shared" si="82"/>
        <v>2.9578037254155148E-14</v>
      </c>
      <c r="AD114" s="82">
        <f t="shared" si="83"/>
        <v>2.964436958861046E-14</v>
      </c>
      <c r="AE114" s="82">
        <f t="shared" si="84"/>
        <v>7.4450808095440116E-7</v>
      </c>
      <c r="AF114" s="84">
        <f>((EXP(V114)*0.0047)/X114)*0.00720046</f>
        <v>3.2927758046279691E-4</v>
      </c>
      <c r="AG114" s="82">
        <f t="shared" si="85"/>
        <v>1.3797144221975049E-15</v>
      </c>
      <c r="AH114" s="83"/>
      <c r="AI114" s="83"/>
      <c r="AJ114" s="83"/>
      <c r="AK114" s="83"/>
      <c r="AL114" s="83"/>
      <c r="AM114" s="83"/>
      <c r="AN114" s="83"/>
      <c r="AO114" s="83"/>
      <c r="AP114" s="83"/>
      <c r="AQ114" s="83"/>
      <c r="AR114" s="83"/>
      <c r="AS114" s="83"/>
      <c r="AT114" s="83"/>
      <c r="AU114" s="83"/>
      <c r="AV114" s="83"/>
      <c r="AW114" s="83"/>
      <c r="AX114" s="83"/>
      <c r="AY114" s="83"/>
      <c r="AZ114" s="83"/>
      <c r="BA114" s="83"/>
      <c r="BB114" s="78"/>
    </row>
    <row r="115" spans="1:55" s="77" customFormat="1" x14ac:dyDescent="0.2">
      <c r="A115" s="77" t="s">
        <v>141</v>
      </c>
      <c r="B115" s="78">
        <v>1300</v>
      </c>
      <c r="C115" s="78" t="s">
        <v>1</v>
      </c>
      <c r="D115" s="79" t="s">
        <v>4</v>
      </c>
      <c r="E115" s="79" t="s">
        <v>142</v>
      </c>
      <c r="F115" s="78">
        <v>0.1</v>
      </c>
      <c r="G115" s="78">
        <f t="shared" si="59"/>
        <v>0.9</v>
      </c>
      <c r="H115" s="79" t="s">
        <v>146</v>
      </c>
      <c r="I115" s="78" t="s">
        <v>144</v>
      </c>
      <c r="J115" s="78"/>
      <c r="K115" s="78">
        <v>5.0999999999999996</v>
      </c>
      <c r="L115" s="80">
        <v>15.7538689648781</v>
      </c>
      <c r="M115" s="78">
        <v>0.10536856</v>
      </c>
      <c r="N115" s="78"/>
      <c r="O115" s="78"/>
      <c r="P115" s="81">
        <v>1.0005496343501601</v>
      </c>
      <c r="Q115" s="81">
        <v>1.0382283302371</v>
      </c>
      <c r="R115" s="81">
        <v>1.2928314937084699</v>
      </c>
      <c r="S115" s="78">
        <v>-3.7774224499799098</v>
      </c>
      <c r="T115" s="78">
        <v>-3.8157855389181101</v>
      </c>
      <c r="U115" s="78">
        <v>-9.2041439475480598</v>
      </c>
      <c r="V115" s="78">
        <v>-3.77753729520765</v>
      </c>
      <c r="W115" s="78">
        <v>-8.9854892386733702</v>
      </c>
      <c r="X115" s="78">
        <v>2.3608940000000001E-3</v>
      </c>
      <c r="Y115" s="78">
        <v>2.27079E-3</v>
      </c>
      <c r="Z115" s="82">
        <v>9.9942399999999994E-6</v>
      </c>
      <c r="AA115" s="82">
        <v>9.9942399999999994E-6</v>
      </c>
      <c r="AB115" s="83">
        <f>((EXP(S115)*0.0047)/X115)*0.99279954</f>
        <v>4.5224024830347362E-2</v>
      </c>
      <c r="AC115" s="82">
        <f t="shared" si="82"/>
        <v>2.946533552152276E-14</v>
      </c>
      <c r="AD115" s="82">
        <f t="shared" si="83"/>
        <v>2.9481530682064379E-14</v>
      </c>
      <c r="AE115" s="82">
        <f t="shared" si="84"/>
        <v>7.4041843818244243E-7</v>
      </c>
      <c r="AF115" s="84">
        <f>((EXP(V115)*0.0047)/X115)*0.00720046</f>
        <v>3.2795783375510828E-4</v>
      </c>
      <c r="AG115" s="82">
        <f t="shared" si="85"/>
        <v>1.3741845177209037E-15</v>
      </c>
      <c r="AH115" s="83"/>
      <c r="AI115" s="83"/>
      <c r="AJ115" s="83"/>
      <c r="AK115" s="83"/>
      <c r="AL115" s="83"/>
      <c r="AM115" s="83"/>
      <c r="AN115" s="83"/>
      <c r="AO115" s="83"/>
      <c r="AP115" s="83"/>
      <c r="AQ115" s="83"/>
      <c r="AR115" s="83"/>
      <c r="AS115" s="83"/>
      <c r="AT115" s="83"/>
      <c r="AU115" s="83"/>
      <c r="AV115" s="83"/>
      <c r="AW115" s="83"/>
      <c r="AX115" s="83"/>
      <c r="AY115" s="83"/>
      <c r="AZ115" s="83"/>
      <c r="BA115" s="83"/>
      <c r="BB115" s="78"/>
    </row>
    <row r="116" spans="1:55" s="1" customFormat="1" x14ac:dyDescent="0.2">
      <c r="A116" s="1" t="s">
        <v>141</v>
      </c>
      <c r="B116" s="86">
        <v>1300</v>
      </c>
      <c r="C116" s="86" t="s">
        <v>1</v>
      </c>
      <c r="D116" s="87" t="s">
        <v>3</v>
      </c>
      <c r="E116" s="87" t="s">
        <v>142</v>
      </c>
      <c r="F116" s="86">
        <v>0.1</v>
      </c>
      <c r="G116" s="86">
        <f t="shared" si="59"/>
        <v>0.9</v>
      </c>
      <c r="H116" s="87" t="s">
        <v>143</v>
      </c>
      <c r="I116" s="86" t="s">
        <v>144</v>
      </c>
      <c r="J116" s="86"/>
      <c r="K116" s="86">
        <v>5.0999999999999996</v>
      </c>
      <c r="L116" s="88">
        <v>15.7538689648781</v>
      </c>
      <c r="M116" s="86">
        <v>0.45195925299999901</v>
      </c>
      <c r="N116" s="86"/>
      <c r="O116" s="86"/>
      <c r="P116" s="89">
        <v>1.05427928844115</v>
      </c>
      <c r="Q116" s="89">
        <v>1.3037643140822199</v>
      </c>
      <c r="R116" s="89">
        <v>1.9192437032254299</v>
      </c>
      <c r="S116" s="86">
        <v>-4.41351333269618</v>
      </c>
      <c r="T116" s="86">
        <v>-4.5268638632522897</v>
      </c>
      <c r="U116" s="86">
        <v>-10.420771564579701</v>
      </c>
      <c r="V116" s="86">
        <v>-4.4136201197662199</v>
      </c>
      <c r="W116" s="86">
        <v>-10.0870602487793</v>
      </c>
      <c r="X116" s="86">
        <v>5.4835350000000003E-3</v>
      </c>
      <c r="Y116" s="86">
        <v>4.6438419999999996E-3</v>
      </c>
      <c r="Z116" s="90">
        <v>9.8171800000000001E-6</v>
      </c>
      <c r="AA116" s="90">
        <v>9.8171800000000001E-6</v>
      </c>
      <c r="AB116" s="91">
        <f>((EXP(S116)*0.04)/X116)*0.99279954</f>
        <v>8.7719561615120414E-2</v>
      </c>
      <c r="AC116" s="90">
        <f t="shared" si="82"/>
        <v>5.7152947454070263E-14</v>
      </c>
      <c r="AD116" s="90">
        <f t="shared" si="83"/>
        <v>6.0255168774191638E-14</v>
      </c>
      <c r="AE116" s="90">
        <f t="shared" si="84"/>
        <v>1.5132877067115177E-6</v>
      </c>
      <c r="AF116" s="92">
        <f>((EXP(V116)*0.04)/X116)*0.00720046</f>
        <v>6.3613420817224757E-4</v>
      </c>
      <c r="AG116" s="90">
        <f t="shared" si="85"/>
        <v>2.6654822360965566E-15</v>
      </c>
      <c r="AH116" s="91"/>
      <c r="AI116" s="91"/>
      <c r="AJ116" s="91"/>
      <c r="AK116" s="91"/>
      <c r="AL116" s="91"/>
      <c r="AM116" s="91"/>
      <c r="AN116" s="91"/>
      <c r="AO116" s="91"/>
      <c r="AP116" s="91"/>
      <c r="AQ116" s="91"/>
      <c r="AR116" s="91"/>
      <c r="AS116" s="91"/>
      <c r="AT116" s="91"/>
      <c r="AU116" s="91"/>
      <c r="AV116" s="91"/>
      <c r="AW116" s="91"/>
      <c r="AX116" s="91"/>
      <c r="AY116" s="91"/>
      <c r="AZ116" s="91"/>
      <c r="BA116" s="91"/>
      <c r="BB116" s="86"/>
    </row>
    <row r="117" spans="1:55" s="1" customFormat="1" x14ac:dyDescent="0.2">
      <c r="A117" s="1" t="s">
        <v>141</v>
      </c>
      <c r="B117" s="86">
        <v>1300</v>
      </c>
      <c r="C117" s="86" t="s">
        <v>1</v>
      </c>
      <c r="D117" s="87" t="s">
        <v>3</v>
      </c>
      <c r="E117" s="87" t="s">
        <v>142</v>
      </c>
      <c r="F117" s="86">
        <v>0.1</v>
      </c>
      <c r="G117" s="86">
        <f t="shared" si="59"/>
        <v>0.9</v>
      </c>
      <c r="H117" s="87" t="s">
        <v>145</v>
      </c>
      <c r="I117" s="86" t="s">
        <v>144</v>
      </c>
      <c r="J117" s="86"/>
      <c r="K117" s="86">
        <v>5.0999999999999996</v>
      </c>
      <c r="L117" s="88">
        <v>15.7538689648781</v>
      </c>
      <c r="M117" s="86">
        <v>0.45195925299999901</v>
      </c>
      <c r="N117" s="86"/>
      <c r="O117" s="86"/>
      <c r="P117" s="89">
        <v>1.04897294848406</v>
      </c>
      <c r="Q117" s="89">
        <v>1.0010121298371999</v>
      </c>
      <c r="R117" s="89">
        <v>65.192950013240903</v>
      </c>
      <c r="S117" s="86">
        <v>-4.0443914342274203</v>
      </c>
      <c r="T117" s="86">
        <v>-4.1627878181742899</v>
      </c>
      <c r="U117" s="86">
        <v>-10.3209396079569</v>
      </c>
      <c r="V117" s="86">
        <v>-4.0415686760971603</v>
      </c>
      <c r="W117" s="86">
        <v>-6.1895886745240798</v>
      </c>
      <c r="X117" s="86">
        <v>5.4835350000000003E-3</v>
      </c>
      <c r="Y117" s="86">
        <v>4.6438419999999996E-3</v>
      </c>
      <c r="Z117" s="90">
        <v>9.8171800000000001E-6</v>
      </c>
      <c r="AA117" s="90">
        <v>9.8171800000000001E-6</v>
      </c>
      <c r="AB117" s="91">
        <f>((EXP(S117)*0.04)/X117)*0.99279954</f>
        <v>0.12688318048648856</v>
      </c>
      <c r="AC117" s="90">
        <f t="shared" si="82"/>
        <v>8.2669676109046967E-14</v>
      </c>
      <c r="AD117" s="90">
        <f t="shared" si="83"/>
        <v>8.6718253898329253E-14</v>
      </c>
      <c r="AE117" s="90">
        <f t="shared" si="84"/>
        <v>2.1778989295278152E-6</v>
      </c>
      <c r="AF117" s="92">
        <f>((EXP(V117)*0.04)/X117)*0.00720046</f>
        <v>9.2284473620156209E-4</v>
      </c>
      <c r="AG117" s="90">
        <f t="shared" si="85"/>
        <v>3.8668353618147567E-15</v>
      </c>
      <c r="AH117" s="91"/>
      <c r="AI117" s="91"/>
      <c r="AJ117" s="91"/>
      <c r="AK117" s="91"/>
      <c r="AL117" s="91"/>
      <c r="AM117" s="91"/>
      <c r="AN117" s="91"/>
      <c r="AO117" s="91"/>
      <c r="AP117" s="91"/>
      <c r="AQ117" s="91"/>
      <c r="AR117" s="91"/>
      <c r="AS117" s="91"/>
      <c r="AT117" s="91"/>
      <c r="AU117" s="91"/>
      <c r="AV117" s="91"/>
      <c r="AW117" s="91"/>
      <c r="AX117" s="91"/>
      <c r="AY117" s="91"/>
      <c r="AZ117" s="91"/>
      <c r="BA117" s="91"/>
      <c r="BB117" s="86"/>
    </row>
    <row r="118" spans="1:55" s="1" customFormat="1" x14ac:dyDescent="0.2">
      <c r="A118" s="1" t="s">
        <v>141</v>
      </c>
      <c r="B118" s="86">
        <v>1300</v>
      </c>
      <c r="C118" s="86" t="s">
        <v>1</v>
      </c>
      <c r="D118" s="87" t="s">
        <v>3</v>
      </c>
      <c r="E118" s="87" t="s">
        <v>142</v>
      </c>
      <c r="F118" s="86">
        <v>0.1</v>
      </c>
      <c r="G118" s="86">
        <f t="shared" si="59"/>
        <v>0.9</v>
      </c>
      <c r="H118" s="87" t="s">
        <v>146</v>
      </c>
      <c r="I118" s="86" t="s">
        <v>144</v>
      </c>
      <c r="J118" s="86"/>
      <c r="K118" s="86">
        <v>5.0999999999999996</v>
      </c>
      <c r="L118" s="88">
        <v>15.7538689648781</v>
      </c>
      <c r="M118" s="86">
        <v>0.45195925299999901</v>
      </c>
      <c r="N118" s="86"/>
      <c r="O118" s="86"/>
      <c r="P118" s="89">
        <v>1.0561230035523199</v>
      </c>
      <c r="Q118" s="89">
        <v>1.0427229124513</v>
      </c>
      <c r="R118" s="89">
        <v>65.346423693912399</v>
      </c>
      <c r="S118" s="86">
        <v>-4.04188474316702</v>
      </c>
      <c r="T118" s="86">
        <v>-4.1534880091497097</v>
      </c>
      <c r="U118" s="86">
        <v>-10.270815940184599</v>
      </c>
      <c r="V118" s="86">
        <v>-4.0414517795279599</v>
      </c>
      <c r="W118" s="86">
        <v>-6.1871203992554804</v>
      </c>
      <c r="X118" s="86">
        <v>5.4835350000000003E-3</v>
      </c>
      <c r="Y118" s="86">
        <v>4.6438419999999996E-3</v>
      </c>
      <c r="Z118" s="90">
        <v>9.8171800000000001E-6</v>
      </c>
      <c r="AA118" s="90">
        <v>9.8171800000000001E-6</v>
      </c>
      <c r="AB118" s="91">
        <f>((EXP(S118)*0.04)/X118)*0.99279954</f>
        <v>0.12720163638925999</v>
      </c>
      <c r="AC118" s="90">
        <f t="shared" si="82"/>
        <v>8.287716339172848E-14</v>
      </c>
      <c r="AD118" s="90">
        <f t="shared" si="83"/>
        <v>8.7528478727168653E-14</v>
      </c>
      <c r="AE118" s="90">
        <f t="shared" si="84"/>
        <v>2.1982474456484813E-6</v>
      </c>
      <c r="AF118" s="92">
        <f>((EXP(V118)*0.04)/X118)*0.00720046</f>
        <v>9.2295261989062255E-4</v>
      </c>
      <c r="AG118" s="90">
        <f t="shared" si="85"/>
        <v>3.8672874080230273E-15</v>
      </c>
      <c r="AH118" s="91"/>
      <c r="AI118" s="91"/>
      <c r="AJ118" s="91"/>
      <c r="AK118" s="91"/>
      <c r="AL118" s="91"/>
      <c r="AM118" s="91"/>
      <c r="AN118" s="91"/>
      <c r="AO118" s="91"/>
      <c r="AP118" s="91"/>
      <c r="AQ118" s="91"/>
      <c r="AR118" s="91"/>
      <c r="AS118" s="91"/>
      <c r="AT118" s="91"/>
      <c r="AU118" s="91"/>
      <c r="AV118" s="91"/>
      <c r="AW118" s="91"/>
      <c r="AX118" s="91"/>
      <c r="AY118" s="91"/>
      <c r="AZ118" s="91"/>
      <c r="BA118" s="91"/>
      <c r="BB118" s="86"/>
    </row>
    <row r="119" spans="1:55" s="93" customFormat="1" x14ac:dyDescent="0.2">
      <c r="A119" s="93" t="s">
        <v>141</v>
      </c>
      <c r="B119" s="94">
        <v>1300</v>
      </c>
      <c r="C119" s="94" t="s">
        <v>1</v>
      </c>
      <c r="D119" s="95" t="s">
        <v>147</v>
      </c>
      <c r="E119" s="95" t="s">
        <v>142</v>
      </c>
      <c r="F119" s="94">
        <v>0.1</v>
      </c>
      <c r="G119" s="94">
        <f t="shared" si="59"/>
        <v>0.9</v>
      </c>
      <c r="H119" s="95" t="s">
        <v>143</v>
      </c>
      <c r="I119" s="94" t="s">
        <v>144</v>
      </c>
      <c r="J119" s="94"/>
      <c r="K119" s="94">
        <v>5.0999999999999996</v>
      </c>
      <c r="L119" s="96">
        <v>15.7538689648781</v>
      </c>
      <c r="M119" s="94"/>
      <c r="N119" s="96">
        <v>0.67611622962437989</v>
      </c>
      <c r="O119" s="96">
        <v>0.32388377037562016</v>
      </c>
      <c r="P119" s="97">
        <f t="shared" ref="P119:Q121" si="86">((P116*$O119*AC116)+(P113*$N119*AC113))/(AC116*$O119+AC113*$N119)</f>
        <v>1.0250155131160403</v>
      </c>
      <c r="Q119" s="97">
        <f t="shared" si="86"/>
        <v>1.223370082558785</v>
      </c>
      <c r="R119" s="97">
        <f>((R116*$O119*AG116)+(R113*$N119*AG113))/(AG116*$O119+AG113*$N119)</f>
        <v>1.6311996044896255</v>
      </c>
      <c r="S119" s="94"/>
      <c r="T119" s="94"/>
      <c r="U119" s="94"/>
      <c r="V119" s="94"/>
      <c r="W119" s="94"/>
      <c r="X119" s="94"/>
      <c r="Y119" s="94"/>
      <c r="Z119" s="98"/>
      <c r="AA119" s="98"/>
      <c r="AB119" s="94"/>
      <c r="AC119" s="94"/>
      <c r="AD119" s="94"/>
      <c r="AE119" s="94"/>
      <c r="AF119" s="94"/>
      <c r="AG119" s="94"/>
      <c r="AH119" s="100"/>
      <c r="AI119" s="100"/>
      <c r="AJ119" s="100"/>
      <c r="AK119" s="100"/>
      <c r="AL119" s="100"/>
      <c r="AM119" s="100"/>
      <c r="AN119" s="100"/>
      <c r="AO119" s="100"/>
      <c r="AP119" s="100"/>
      <c r="AQ119" s="100"/>
      <c r="AR119" s="100"/>
      <c r="AS119" s="100"/>
      <c r="AT119" s="100"/>
      <c r="AU119" s="100"/>
      <c r="AV119" s="100"/>
      <c r="AW119" s="100"/>
      <c r="AX119" s="100"/>
      <c r="AY119" s="100"/>
      <c r="AZ119" s="100"/>
      <c r="BA119" s="100"/>
      <c r="BB119" s="96">
        <v>3.064420470420079</v>
      </c>
      <c r="BC119" s="99">
        <f>($BE$3 - BB119*(2.7-3.3) - 200*(3.3)) / (1.03-3.3) * 1000</f>
        <v>2775.9241047348278</v>
      </c>
    </row>
    <row r="120" spans="1:55" s="93" customFormat="1" x14ac:dyDescent="0.2">
      <c r="A120" s="93" t="s">
        <v>141</v>
      </c>
      <c r="B120" s="94">
        <v>1300</v>
      </c>
      <c r="C120" s="94" t="s">
        <v>1</v>
      </c>
      <c r="D120" s="95" t="s">
        <v>147</v>
      </c>
      <c r="E120" s="95" t="s">
        <v>142</v>
      </c>
      <c r="F120" s="94">
        <v>0.1</v>
      </c>
      <c r="G120" s="94">
        <f t="shared" si="59"/>
        <v>0.9</v>
      </c>
      <c r="H120" s="95" t="s">
        <v>145</v>
      </c>
      <c r="I120" s="94" t="s">
        <v>144</v>
      </c>
      <c r="J120" s="94"/>
      <c r="K120" s="94">
        <v>5.0999999999999996</v>
      </c>
      <c r="L120" s="96">
        <v>15.7538689648781</v>
      </c>
      <c r="M120" s="94"/>
      <c r="N120" s="96">
        <v>0.67611622962437989</v>
      </c>
      <c r="O120" s="96">
        <v>0.32388377037562016</v>
      </c>
      <c r="P120" s="97">
        <f t="shared" si="86"/>
        <v>1.0289932406614628</v>
      </c>
      <c r="Q120" s="97">
        <f t="shared" si="86"/>
        <v>1.0006108520016159</v>
      </c>
      <c r="R120" s="97">
        <f>((R117*$O120*AG117)+(R114*$N120*AG114))/(AG117*$O120+AG114*$N120)</f>
        <v>37.843238628775175</v>
      </c>
      <c r="S120" s="94"/>
      <c r="T120" s="94"/>
      <c r="U120" s="94"/>
      <c r="V120" s="94"/>
      <c r="W120" s="94"/>
      <c r="X120" s="94"/>
      <c r="Y120" s="94"/>
      <c r="Z120" s="98"/>
      <c r="AA120" s="98"/>
      <c r="AB120" s="94"/>
      <c r="AC120" s="94"/>
      <c r="AD120" s="94"/>
      <c r="AE120" s="94"/>
      <c r="AF120" s="94"/>
      <c r="AG120" s="94"/>
      <c r="AH120" s="100"/>
      <c r="AI120" s="100"/>
      <c r="AJ120" s="100"/>
      <c r="AK120" s="100"/>
      <c r="AL120" s="100"/>
      <c r="AM120" s="100"/>
      <c r="AN120" s="100"/>
      <c r="AO120" s="100"/>
      <c r="AP120" s="100"/>
      <c r="AQ120" s="100"/>
      <c r="AR120" s="100"/>
      <c r="AS120" s="100"/>
      <c r="AT120" s="100"/>
      <c r="AU120" s="100"/>
      <c r="AV120" s="100"/>
      <c r="AW120" s="100"/>
      <c r="AX120" s="100"/>
      <c r="AY120" s="100"/>
      <c r="AZ120" s="100"/>
      <c r="BA120" s="100"/>
      <c r="BB120" s="96">
        <v>3.064420470420079</v>
      </c>
      <c r="BC120" s="99">
        <f>($BE$3 - BB120*(2.7-3.3) - 200*(3.3)) / (1.03-3.3) * 1000</f>
        <v>2775.9241047348278</v>
      </c>
    </row>
    <row r="121" spans="1:55" s="93" customFormat="1" x14ac:dyDescent="0.2">
      <c r="A121" s="93" t="s">
        <v>141</v>
      </c>
      <c r="B121" s="94">
        <v>1300</v>
      </c>
      <c r="C121" s="94" t="s">
        <v>1</v>
      </c>
      <c r="D121" s="95" t="s">
        <v>147</v>
      </c>
      <c r="E121" s="95" t="s">
        <v>142</v>
      </c>
      <c r="F121" s="94">
        <v>0.1</v>
      </c>
      <c r="G121" s="94">
        <f t="shared" si="59"/>
        <v>0.9</v>
      </c>
      <c r="H121" s="95" t="s">
        <v>146</v>
      </c>
      <c r="I121" s="94" t="s">
        <v>144</v>
      </c>
      <c r="J121" s="94"/>
      <c r="K121" s="94">
        <v>5.0999999999999996</v>
      </c>
      <c r="L121" s="96">
        <v>15.7538689648781</v>
      </c>
      <c r="M121" s="94"/>
      <c r="N121" s="96">
        <v>0.67611622962437989</v>
      </c>
      <c r="O121" s="96">
        <v>0.32388377037562016</v>
      </c>
      <c r="P121" s="97">
        <f t="shared" si="86"/>
        <v>1.0324484046933584</v>
      </c>
      <c r="Q121" s="97">
        <f t="shared" si="86"/>
        <v>1.0408673502771619</v>
      </c>
      <c r="R121" s="97">
        <f>((R118*$O121*AG118)+(R115*$N121*AG115))/(AG118*$O121+AG115*$N121)</f>
        <v>38.067777226840846</v>
      </c>
      <c r="S121" s="94"/>
      <c r="T121" s="94"/>
      <c r="U121" s="94"/>
      <c r="V121" s="94"/>
      <c r="W121" s="94"/>
      <c r="X121" s="94"/>
      <c r="Y121" s="94"/>
      <c r="Z121" s="98"/>
      <c r="AA121" s="98"/>
      <c r="AB121" s="94"/>
      <c r="AC121" s="94"/>
      <c r="AD121" s="94"/>
      <c r="AE121" s="94"/>
      <c r="AF121" s="94"/>
      <c r="AG121" s="94"/>
      <c r="AH121" s="100"/>
      <c r="AI121" s="100"/>
      <c r="AJ121" s="100"/>
      <c r="AK121" s="100"/>
      <c r="AL121" s="100"/>
      <c r="AM121" s="100"/>
      <c r="AN121" s="100"/>
      <c r="AO121" s="100"/>
      <c r="AP121" s="100"/>
      <c r="AQ121" s="100"/>
      <c r="AR121" s="100"/>
      <c r="AS121" s="100"/>
      <c r="AT121" s="100"/>
      <c r="AU121" s="100"/>
      <c r="AV121" s="100"/>
      <c r="AW121" s="100"/>
      <c r="AX121" s="100"/>
      <c r="AY121" s="100"/>
      <c r="AZ121" s="100"/>
      <c r="BA121" s="100"/>
      <c r="BB121" s="96">
        <v>3.064420470420079</v>
      </c>
      <c r="BC121" s="99">
        <f>($BE$3 - BB121*(2.7-3.3) - 200*(3.3)) / (1.03-3.3) * 1000</f>
        <v>2775.9241047348278</v>
      </c>
    </row>
    <row r="122" spans="1:55" s="77" customFormat="1" x14ac:dyDescent="0.2">
      <c r="A122" s="77" t="s">
        <v>141</v>
      </c>
      <c r="B122" s="78">
        <v>1300</v>
      </c>
      <c r="C122" s="78" t="s">
        <v>1</v>
      </c>
      <c r="D122" s="79" t="s">
        <v>4</v>
      </c>
      <c r="E122" s="79" t="s">
        <v>142</v>
      </c>
      <c r="F122" s="78">
        <v>0.2</v>
      </c>
      <c r="G122" s="78">
        <f t="shared" si="59"/>
        <v>0.8</v>
      </c>
      <c r="H122" s="79" t="s">
        <v>143</v>
      </c>
      <c r="I122" s="78" t="s">
        <v>144</v>
      </c>
      <c r="J122" s="78"/>
      <c r="K122" s="78">
        <v>5.0999999999999996</v>
      </c>
      <c r="L122" s="80">
        <v>15.7538689648781</v>
      </c>
      <c r="M122" s="78">
        <v>9.1967042999999998E-2</v>
      </c>
      <c r="N122" s="78"/>
      <c r="O122" s="78"/>
      <c r="P122" s="81">
        <v>0.99544140576945295</v>
      </c>
      <c r="Q122" s="81">
        <v>1.0994966329729601</v>
      </c>
      <c r="R122" s="81">
        <v>1.33575843421582</v>
      </c>
      <c r="S122" s="78">
        <v>-3.6930040857645001</v>
      </c>
      <c r="T122" s="78">
        <v>-3.7370833929465799</v>
      </c>
      <c r="U122" s="78">
        <v>-9.0468523642044207</v>
      </c>
      <c r="V122" s="78">
        <v>-3.6932711838541299</v>
      </c>
      <c r="W122" s="78">
        <v>-8.8479036686166097</v>
      </c>
      <c r="X122" s="78">
        <v>2.3132199999999999E-3</v>
      </c>
      <c r="Y122" s="78">
        <v>2.2236059999999999E-3</v>
      </c>
      <c r="Z122" s="82">
        <v>9.9967899999999999E-6</v>
      </c>
      <c r="AA122" s="82">
        <v>9.9967899999999999E-6</v>
      </c>
      <c r="AB122" s="83">
        <f>((EXP(S122)*0.0047)/X122)*0.99279954</f>
        <v>5.0221674688164179E-2</v>
      </c>
      <c r="AC122" s="82">
        <f t="shared" ref="AC122:AC127" si="87">AB122/238.050785*0.0000000001551</f>
        <v>3.2721512529917784E-14</v>
      </c>
      <c r="AD122" s="82">
        <f t="shared" ref="AD122:AD127" si="88">P122*AC122</f>
        <v>3.2572348431684125E-14</v>
      </c>
      <c r="AE122" s="82">
        <f t="shared" ref="AE122:AE127" si="89">AD122*230/0.000009158</f>
        <v>8.1804325609165197E-7</v>
      </c>
      <c r="AF122" s="84">
        <f>((EXP(V122)*0.0047)/X122)*0.00720046</f>
        <v>3.6414459341556587E-4</v>
      </c>
      <c r="AG122" s="82">
        <f t="shared" ref="AG122:AG127" si="90">AF122/235.043992*0.00000000098486385</f>
        <v>1.5258115860623183E-15</v>
      </c>
      <c r="AH122" s="83"/>
      <c r="AI122" s="83"/>
      <c r="AJ122" s="83"/>
      <c r="AK122" s="83"/>
      <c r="AL122" s="83"/>
      <c r="AM122" s="83"/>
      <c r="AN122" s="83"/>
      <c r="AO122" s="83"/>
      <c r="AP122" s="83"/>
      <c r="AQ122" s="83"/>
      <c r="AR122" s="83"/>
      <c r="AS122" s="83"/>
      <c r="AT122" s="83"/>
      <c r="AU122" s="83"/>
      <c r="AV122" s="83"/>
      <c r="AW122" s="83"/>
      <c r="AX122" s="83"/>
      <c r="AY122" s="83"/>
      <c r="AZ122" s="83"/>
      <c r="BA122" s="83"/>
      <c r="BB122" s="78"/>
    </row>
    <row r="123" spans="1:55" s="77" customFormat="1" x14ac:dyDescent="0.2">
      <c r="A123" s="77" t="s">
        <v>141</v>
      </c>
      <c r="B123" s="78">
        <v>1300</v>
      </c>
      <c r="C123" s="78" t="s">
        <v>1</v>
      </c>
      <c r="D123" s="79" t="s">
        <v>4</v>
      </c>
      <c r="E123" s="79" t="s">
        <v>142</v>
      </c>
      <c r="F123" s="78">
        <v>0.2</v>
      </c>
      <c r="G123" s="78">
        <f t="shared" si="59"/>
        <v>0.8</v>
      </c>
      <c r="H123" s="79" t="s">
        <v>145</v>
      </c>
      <c r="I123" s="78" t="s">
        <v>144</v>
      </c>
      <c r="J123" s="78"/>
      <c r="K123" s="78">
        <v>5.0999999999999996</v>
      </c>
      <c r="L123" s="80">
        <v>15.7538689648781</v>
      </c>
      <c r="M123" s="78">
        <v>9.1967042999999998E-2</v>
      </c>
      <c r="N123" s="78"/>
      <c r="O123" s="78"/>
      <c r="P123" s="81">
        <v>1.00207928725906</v>
      </c>
      <c r="Q123" s="81">
        <v>1.0000450136601799</v>
      </c>
      <c r="R123" s="81">
        <v>1.1254685349004101</v>
      </c>
      <c r="S123" s="78">
        <v>-3.64142168490114</v>
      </c>
      <c r="T123" s="78">
        <v>-3.6788548472433802</v>
      </c>
      <c r="U123" s="78">
        <v>-9.0834312745364798</v>
      </c>
      <c r="V123" s="78">
        <v>-3.6417078880968599</v>
      </c>
      <c r="W123" s="78">
        <v>-8.9676401944909099</v>
      </c>
      <c r="X123" s="78">
        <v>2.3132199999999999E-3</v>
      </c>
      <c r="Y123" s="78">
        <v>2.2236059999999999E-3</v>
      </c>
      <c r="Z123" s="82">
        <v>9.9967899999999999E-6</v>
      </c>
      <c r="AA123" s="82">
        <v>9.9967899999999999E-6</v>
      </c>
      <c r="AB123" s="83">
        <f>((EXP(S123)*0.0047)/X123)*0.99279954</f>
        <v>5.28802065248134E-2</v>
      </c>
      <c r="AC123" s="82">
        <f t="shared" si="87"/>
        <v>3.4453656735467434E-14</v>
      </c>
      <c r="AD123" s="82">
        <f t="shared" si="88"/>
        <v>3.4525295784945518E-14</v>
      </c>
      <c r="AE123" s="82">
        <f t="shared" si="89"/>
        <v>8.6709085286497807E-7</v>
      </c>
      <c r="AF123" s="84">
        <f>((EXP(V123)*0.0047)/X123)*0.00720046</f>
        <v>3.8341360655680401E-4</v>
      </c>
      <c r="AG123" s="82">
        <f t="shared" si="90"/>
        <v>1.6065511714756754E-15</v>
      </c>
      <c r="AH123" s="83"/>
      <c r="AI123" s="83"/>
      <c r="AJ123" s="83"/>
      <c r="AK123" s="83"/>
      <c r="AL123" s="83"/>
      <c r="AM123" s="83"/>
      <c r="AN123" s="83"/>
      <c r="AO123" s="83"/>
      <c r="AP123" s="83"/>
      <c r="AQ123" s="83"/>
      <c r="AR123" s="83"/>
      <c r="AS123" s="83"/>
      <c r="AT123" s="83"/>
      <c r="AU123" s="83"/>
      <c r="AV123" s="83"/>
      <c r="AW123" s="83"/>
      <c r="AX123" s="83"/>
      <c r="AY123" s="83"/>
      <c r="AZ123" s="83"/>
      <c r="BA123" s="83"/>
      <c r="BB123" s="78"/>
    </row>
    <row r="124" spans="1:55" s="77" customFormat="1" x14ac:dyDescent="0.2">
      <c r="A124" s="77" t="s">
        <v>141</v>
      </c>
      <c r="B124" s="78">
        <v>1300</v>
      </c>
      <c r="C124" s="78" t="s">
        <v>1</v>
      </c>
      <c r="D124" s="79" t="s">
        <v>4</v>
      </c>
      <c r="E124" s="79" t="s">
        <v>142</v>
      </c>
      <c r="F124" s="78">
        <v>0.2</v>
      </c>
      <c r="G124" s="78">
        <f t="shared" si="59"/>
        <v>0.8</v>
      </c>
      <c r="H124" s="79" t="s">
        <v>146</v>
      </c>
      <c r="I124" s="78" t="s">
        <v>144</v>
      </c>
      <c r="J124" s="78"/>
      <c r="K124" s="78">
        <v>5.0999999999999996</v>
      </c>
      <c r="L124" s="80">
        <v>15.7538689648781</v>
      </c>
      <c r="M124" s="78">
        <v>9.1967042999999998E-2</v>
      </c>
      <c r="N124" s="78"/>
      <c r="O124" s="78"/>
      <c r="P124" s="81">
        <v>0.99943626995942803</v>
      </c>
      <c r="Q124" s="81">
        <v>1.0189134240787701</v>
      </c>
      <c r="R124" s="81">
        <v>1.29786909626577</v>
      </c>
      <c r="S124" s="78">
        <v>-3.6471400451987002</v>
      </c>
      <c r="T124" s="78">
        <v>-3.6872142250702402</v>
      </c>
      <c r="U124" s="78">
        <v>-9.0730988760291709</v>
      </c>
      <c r="V124" s="78">
        <v>-3.6465350028627799</v>
      </c>
      <c r="W124" s="78">
        <v>-8.8299429708168002</v>
      </c>
      <c r="X124" s="78">
        <v>2.3132199999999999E-3</v>
      </c>
      <c r="Y124" s="78">
        <v>2.2236059999999999E-3</v>
      </c>
      <c r="Z124" s="82">
        <v>9.9967899999999999E-6</v>
      </c>
      <c r="AA124" s="82">
        <v>9.9967899999999999E-6</v>
      </c>
      <c r="AB124" s="83">
        <f>((EXP(S124)*0.0047)/X124)*0.99279954</f>
        <v>5.2578681387628348E-2</v>
      </c>
      <c r="AC124" s="82">
        <f t="shared" si="87"/>
        <v>3.4257200551643454E-14</v>
      </c>
      <c r="AD124" s="82">
        <f t="shared" si="88"/>
        <v>3.4237888738586594E-14</v>
      </c>
      <c r="AE124" s="82">
        <f t="shared" si="89"/>
        <v>8.5987272438031416E-7</v>
      </c>
      <c r="AF124" s="84">
        <f>((EXP(V124)*0.0047)/X124)*0.00720046</f>
        <v>3.8156728486359232E-4</v>
      </c>
      <c r="AG124" s="82">
        <f t="shared" si="90"/>
        <v>1.5988148516674456E-15</v>
      </c>
      <c r="AH124" s="83"/>
      <c r="AI124" s="83"/>
      <c r="AJ124" s="83"/>
      <c r="AK124" s="83"/>
      <c r="AL124" s="83"/>
      <c r="AM124" s="83"/>
      <c r="AN124" s="83"/>
      <c r="AO124" s="83"/>
      <c r="AP124" s="83"/>
      <c r="AQ124" s="83"/>
      <c r="AR124" s="83"/>
      <c r="AS124" s="83"/>
      <c r="AT124" s="83"/>
      <c r="AU124" s="83"/>
      <c r="AV124" s="83"/>
      <c r="AW124" s="83"/>
      <c r="AX124" s="83"/>
      <c r="AY124" s="83"/>
      <c r="AZ124" s="83"/>
      <c r="BA124" s="83"/>
      <c r="BB124" s="78"/>
    </row>
    <row r="125" spans="1:55" s="1" customFormat="1" x14ac:dyDescent="0.2">
      <c r="A125" s="1" t="s">
        <v>141</v>
      </c>
      <c r="B125" s="86">
        <v>1300</v>
      </c>
      <c r="C125" s="86" t="s">
        <v>1</v>
      </c>
      <c r="D125" s="87" t="s">
        <v>3</v>
      </c>
      <c r="E125" s="87" t="s">
        <v>142</v>
      </c>
      <c r="F125" s="86">
        <v>0.2</v>
      </c>
      <c r="G125" s="86">
        <f t="shared" si="59"/>
        <v>0.8</v>
      </c>
      <c r="H125" s="87" t="s">
        <v>143</v>
      </c>
      <c r="I125" s="86" t="s">
        <v>144</v>
      </c>
      <c r="J125" s="86"/>
      <c r="K125" s="86">
        <v>5.0999999999999996</v>
      </c>
      <c r="L125" s="88">
        <v>15.7538689648781</v>
      </c>
      <c r="M125" s="86">
        <v>0.39808015499999999</v>
      </c>
      <c r="N125" s="86"/>
      <c r="O125" s="86"/>
      <c r="P125" s="89">
        <v>1.0568084411774801</v>
      </c>
      <c r="Q125" s="89">
        <v>1.3596144142784501</v>
      </c>
      <c r="R125" s="89">
        <v>1.9866974488026199</v>
      </c>
      <c r="S125" s="86">
        <v>-4.2956014053098102</v>
      </c>
      <c r="T125" s="86">
        <v>-4.4059341380454402</v>
      </c>
      <c r="U125" s="86">
        <v>-10.249422622888099</v>
      </c>
      <c r="V125" s="86">
        <v>-4.2957265278676298</v>
      </c>
      <c r="W125" s="86">
        <v>-9.9255286611113007</v>
      </c>
      <c r="X125" s="86">
        <v>5.4447619999999997E-3</v>
      </c>
      <c r="Y125" s="86">
        <v>4.6138739999999996E-3</v>
      </c>
      <c r="Z125" s="90">
        <v>9.8368300000000008E-6</v>
      </c>
      <c r="AA125" s="90">
        <v>9.8368300000000008E-6</v>
      </c>
      <c r="AB125" s="91">
        <f>((EXP(S125)*0.04)/X125)*0.99279954</f>
        <v>9.9400065613144115E-2</v>
      </c>
      <c r="AC125" s="90">
        <f t="shared" si="87"/>
        <v>6.476328224079855E-14</v>
      </c>
      <c r="AD125" s="90">
        <f t="shared" si="88"/>
        <v>6.8442383350435494E-14</v>
      </c>
      <c r="AE125" s="90">
        <f t="shared" si="89"/>
        <v>1.7189067668268358E-6</v>
      </c>
      <c r="AF125" s="92">
        <f>((EXP(V125)*0.04)/X125)*0.00720046</f>
        <v>7.2082693406039374E-4</v>
      </c>
      <c r="AG125" s="90">
        <f t="shared" si="90"/>
        <v>3.020355395692971E-15</v>
      </c>
      <c r="AH125" s="91"/>
      <c r="AI125" s="91"/>
      <c r="AJ125" s="91"/>
      <c r="AK125" s="91"/>
      <c r="AL125" s="91"/>
      <c r="AM125" s="91"/>
      <c r="AN125" s="91"/>
      <c r="AO125" s="91"/>
      <c r="AP125" s="91"/>
      <c r="AQ125" s="91"/>
      <c r="AR125" s="91"/>
      <c r="AS125" s="91"/>
      <c r="AT125" s="91"/>
      <c r="AU125" s="91"/>
      <c r="AV125" s="91"/>
      <c r="AW125" s="91"/>
      <c r="AX125" s="91"/>
      <c r="AY125" s="91"/>
      <c r="AZ125" s="91"/>
      <c r="BA125" s="91"/>
      <c r="BB125" s="86"/>
    </row>
    <row r="126" spans="1:55" s="1" customFormat="1" x14ac:dyDescent="0.2">
      <c r="A126" s="1" t="s">
        <v>141</v>
      </c>
      <c r="B126" s="86">
        <v>1300</v>
      </c>
      <c r="C126" s="86" t="s">
        <v>1</v>
      </c>
      <c r="D126" s="87" t="s">
        <v>3</v>
      </c>
      <c r="E126" s="87" t="s">
        <v>142</v>
      </c>
      <c r="F126" s="86">
        <v>0.2</v>
      </c>
      <c r="G126" s="86">
        <f t="shared" si="59"/>
        <v>0.8</v>
      </c>
      <c r="H126" s="87" t="s">
        <v>145</v>
      </c>
      <c r="I126" s="86" t="s">
        <v>144</v>
      </c>
      <c r="J126" s="86"/>
      <c r="K126" s="86">
        <v>5.0999999999999996</v>
      </c>
      <c r="L126" s="88">
        <v>15.7538689648781</v>
      </c>
      <c r="M126" s="86">
        <v>0.39808015499999999</v>
      </c>
      <c r="N126" s="86"/>
      <c r="O126" s="86"/>
      <c r="P126" s="89">
        <v>1.0186347828351301</v>
      </c>
      <c r="Q126" s="89">
        <v>1.0003964085290999</v>
      </c>
      <c r="R126" s="89">
        <v>2.30475511617133</v>
      </c>
      <c r="S126" s="86">
        <v>-4.2852322386889803</v>
      </c>
      <c r="T126" s="86">
        <v>-4.4323551505333496</v>
      </c>
      <c r="U126" s="86">
        <v>-10.582648446032</v>
      </c>
      <c r="V126" s="86">
        <v>-4.2866441493399501</v>
      </c>
      <c r="W126" s="86">
        <v>-9.76794553870449</v>
      </c>
      <c r="X126" s="86">
        <v>5.4447619999999997E-3</v>
      </c>
      <c r="Y126" s="86">
        <v>4.6138739999999996E-3</v>
      </c>
      <c r="Z126" s="90">
        <v>9.8368300000000008E-6</v>
      </c>
      <c r="AA126" s="90">
        <v>9.8368300000000008E-6</v>
      </c>
      <c r="AB126" s="91">
        <f>((EXP(S126)*0.04)/X126)*0.99279954</f>
        <v>0.10043612370205388</v>
      </c>
      <c r="AC126" s="90">
        <f t="shared" si="87"/>
        <v>6.5438317232134139E-14</v>
      </c>
      <c r="AD126" s="90">
        <f t="shared" si="88"/>
        <v>6.6657746062851305E-14</v>
      </c>
      <c r="AE126" s="90">
        <f t="shared" si="89"/>
        <v>1.67408621909323E-6</v>
      </c>
      <c r="AF126" s="92">
        <f>((EXP(V126)*0.04)/X126)*0.00720046</f>
        <v>7.2740357770331731E-4</v>
      </c>
      <c r="AG126" s="90">
        <f t="shared" si="90"/>
        <v>3.0479123586390724E-15</v>
      </c>
      <c r="AH126" s="91"/>
      <c r="AI126" s="91"/>
      <c r="AJ126" s="91"/>
      <c r="AK126" s="91"/>
      <c r="AL126" s="91"/>
      <c r="AM126" s="91"/>
      <c r="AN126" s="91"/>
      <c r="AO126" s="91"/>
      <c r="AP126" s="91"/>
      <c r="AQ126" s="91"/>
      <c r="AR126" s="91"/>
      <c r="AS126" s="91"/>
      <c r="AT126" s="91"/>
      <c r="AU126" s="91"/>
      <c r="AV126" s="91"/>
      <c r="AW126" s="91"/>
      <c r="AX126" s="91"/>
      <c r="AY126" s="91"/>
      <c r="AZ126" s="91"/>
      <c r="BA126" s="91"/>
      <c r="BB126" s="86"/>
    </row>
    <row r="127" spans="1:55" s="1" customFormat="1" x14ac:dyDescent="0.2">
      <c r="A127" s="1" t="s">
        <v>141</v>
      </c>
      <c r="B127" s="86">
        <v>1300</v>
      </c>
      <c r="C127" s="86" t="s">
        <v>1</v>
      </c>
      <c r="D127" s="87" t="s">
        <v>3</v>
      </c>
      <c r="E127" s="87" t="s">
        <v>142</v>
      </c>
      <c r="F127" s="86">
        <v>0.2</v>
      </c>
      <c r="G127" s="86">
        <f t="shared" si="59"/>
        <v>0.8</v>
      </c>
      <c r="H127" s="87" t="s">
        <v>146</v>
      </c>
      <c r="I127" s="86" t="s">
        <v>144</v>
      </c>
      <c r="J127" s="86"/>
      <c r="K127" s="86">
        <v>5.0999999999999996</v>
      </c>
      <c r="L127" s="88">
        <v>15.7538689648781</v>
      </c>
      <c r="M127" s="86">
        <v>0.39808015499999999</v>
      </c>
      <c r="N127" s="86"/>
      <c r="O127" s="86"/>
      <c r="P127" s="89">
        <v>1.03027279752267</v>
      </c>
      <c r="Q127" s="89">
        <v>1.05181930312287</v>
      </c>
      <c r="R127" s="89">
        <v>2.5200386528347898</v>
      </c>
      <c r="S127" s="86">
        <v>-4.2855903096813703</v>
      </c>
      <c r="T127" s="86">
        <v>-4.4213528849610197</v>
      </c>
      <c r="U127" s="86">
        <v>-10.521521175969699</v>
      </c>
      <c r="V127" s="86">
        <v>-4.2863385452582099</v>
      </c>
      <c r="W127" s="86">
        <v>-9.6783401253225207</v>
      </c>
      <c r="X127" s="86">
        <v>5.4447619999999997E-3</v>
      </c>
      <c r="Y127" s="86">
        <v>4.6138739999999996E-3</v>
      </c>
      <c r="Z127" s="90">
        <v>9.8368300000000008E-6</v>
      </c>
      <c r="AA127" s="90">
        <v>9.8368300000000008E-6</v>
      </c>
      <c r="AB127" s="91">
        <f>((EXP(S127)*0.04)/X127)*0.99279954</f>
        <v>0.10040016687750018</v>
      </c>
      <c r="AC127" s="90">
        <f t="shared" si="87"/>
        <v>6.5414889863523364E-14</v>
      </c>
      <c r="AD127" s="90">
        <f t="shared" si="88"/>
        <v>6.7395181579329565E-14</v>
      </c>
      <c r="AE127" s="90">
        <f t="shared" si="89"/>
        <v>1.6926066568296352E-6</v>
      </c>
      <c r="AF127" s="92">
        <f>((EXP(V127)*0.04)/X127)*0.00720046</f>
        <v>7.276259091767085E-4</v>
      </c>
      <c r="AG127" s="90">
        <f t="shared" si="90"/>
        <v>3.0488439554393014E-15</v>
      </c>
      <c r="AH127" s="91"/>
      <c r="AI127" s="91"/>
      <c r="AJ127" s="91"/>
      <c r="AK127" s="91"/>
      <c r="AL127" s="91"/>
      <c r="AM127" s="91"/>
      <c r="AN127" s="91"/>
      <c r="AO127" s="91"/>
      <c r="AP127" s="91"/>
      <c r="AQ127" s="91"/>
      <c r="AR127" s="91"/>
      <c r="AS127" s="91"/>
      <c r="AT127" s="91"/>
      <c r="AU127" s="91"/>
      <c r="AV127" s="91"/>
      <c r="AW127" s="91"/>
      <c r="AX127" s="91"/>
      <c r="AY127" s="91"/>
      <c r="AZ127" s="91"/>
      <c r="BA127" s="91"/>
      <c r="BB127" s="86"/>
    </row>
    <row r="128" spans="1:55" s="93" customFormat="1" x14ac:dyDescent="0.2">
      <c r="A128" s="93" t="s">
        <v>141</v>
      </c>
      <c r="B128" s="94">
        <v>1300</v>
      </c>
      <c r="C128" s="94" t="s">
        <v>1</v>
      </c>
      <c r="D128" s="95" t="s">
        <v>147</v>
      </c>
      <c r="E128" s="95" t="s">
        <v>142</v>
      </c>
      <c r="F128" s="94">
        <v>0.2</v>
      </c>
      <c r="G128" s="94">
        <f t="shared" si="59"/>
        <v>0.8</v>
      </c>
      <c r="H128" s="95" t="s">
        <v>143</v>
      </c>
      <c r="I128" s="94" t="s">
        <v>144</v>
      </c>
      <c r="J128" s="94"/>
      <c r="K128" s="94">
        <v>5.0999999999999996</v>
      </c>
      <c r="L128" s="96">
        <v>15.7538689648781</v>
      </c>
      <c r="M128" s="94"/>
      <c r="N128" s="96">
        <v>0.47954427757638529</v>
      </c>
      <c r="O128" s="96">
        <v>0.52045572242361482</v>
      </c>
      <c r="P128" s="97">
        <f t="shared" ref="P128:Q130" si="91">((P125*$O128*AC125)+(P122*$N128*AC122))/(AC125*$O128+AC122*$N128)</f>
        <v>1.0373149640804227</v>
      </c>
      <c r="Q128" s="97">
        <f t="shared" si="91"/>
        <v>1.2803224332787648</v>
      </c>
      <c r="R128" s="97">
        <f>((R125*$O128*AG125)+(R122*$N128*AG122))/(AG125*$O128+AG122*$N128)</f>
        <v>1.7799441740467381</v>
      </c>
      <c r="S128" s="94"/>
      <c r="T128" s="94"/>
      <c r="U128" s="94"/>
      <c r="V128" s="94"/>
      <c r="W128" s="94"/>
      <c r="X128" s="94"/>
      <c r="Y128" s="94"/>
      <c r="Z128" s="98"/>
      <c r="AA128" s="98"/>
      <c r="AB128" s="94"/>
      <c r="AC128" s="94"/>
      <c r="AD128" s="94"/>
      <c r="AE128" s="94"/>
      <c r="AF128" s="94"/>
      <c r="AG128" s="94"/>
      <c r="AH128" s="100"/>
      <c r="AI128" s="100"/>
      <c r="AJ128" s="100"/>
      <c r="AK128" s="100"/>
      <c r="AL128" s="100"/>
      <c r="AM128" s="100"/>
      <c r="AN128" s="100"/>
      <c r="AO128" s="100"/>
      <c r="AP128" s="100"/>
      <c r="AQ128" s="100"/>
      <c r="AR128" s="100"/>
      <c r="AS128" s="100"/>
      <c r="AT128" s="100"/>
      <c r="AU128" s="100"/>
      <c r="AV128" s="100"/>
      <c r="AW128" s="100"/>
      <c r="AX128" s="100"/>
      <c r="AY128" s="100"/>
      <c r="AZ128" s="100"/>
      <c r="BA128" s="100"/>
      <c r="BB128" s="96">
        <v>3.3789240360277755</v>
      </c>
      <c r="BC128" s="99">
        <f>($BE$3 - BB128*(2.7-3.3) - 200*(3.3)) / (1.03-3.3) * 1000</f>
        <v>2692.7954089794812</v>
      </c>
    </row>
    <row r="129" spans="1:55" s="93" customFormat="1" x14ac:dyDescent="0.2">
      <c r="A129" s="93" t="s">
        <v>141</v>
      </c>
      <c r="B129" s="94">
        <v>1300</v>
      </c>
      <c r="C129" s="94" t="s">
        <v>1</v>
      </c>
      <c r="D129" s="95" t="s">
        <v>147</v>
      </c>
      <c r="E129" s="95" t="s">
        <v>142</v>
      </c>
      <c r="F129" s="94">
        <v>0.2</v>
      </c>
      <c r="G129" s="94">
        <f t="shared" si="59"/>
        <v>0.8</v>
      </c>
      <c r="H129" s="95" t="s">
        <v>145</v>
      </c>
      <c r="I129" s="94" t="s">
        <v>144</v>
      </c>
      <c r="J129" s="94"/>
      <c r="K129" s="94">
        <v>5.0999999999999996</v>
      </c>
      <c r="L129" s="96">
        <v>15.7538689648781</v>
      </c>
      <c r="M129" s="94"/>
      <c r="N129" s="96">
        <v>0.47954427757638529</v>
      </c>
      <c r="O129" s="96">
        <v>0.52045572242361482</v>
      </c>
      <c r="P129" s="97">
        <f t="shared" si="91"/>
        <v>1.0132268771594497</v>
      </c>
      <c r="Q129" s="97">
        <f t="shared" si="91"/>
        <v>1.000282887133364</v>
      </c>
      <c r="R129" s="97">
        <f>((R126*$O129*AG126)+(R123*$N129*AG123))/(AG126*$O129+AG123*$N129)</f>
        <v>1.9192453270912793</v>
      </c>
      <c r="S129" s="94"/>
      <c r="T129" s="94"/>
      <c r="U129" s="94"/>
      <c r="V129" s="94"/>
      <c r="W129" s="94"/>
      <c r="X129" s="94"/>
      <c r="Y129" s="94"/>
      <c r="Z129" s="98"/>
      <c r="AA129" s="98"/>
      <c r="AB129" s="94"/>
      <c r="AC129" s="94"/>
      <c r="AD129" s="94"/>
      <c r="AE129" s="94"/>
      <c r="AF129" s="94"/>
      <c r="AG129" s="94"/>
      <c r="AH129" s="100"/>
      <c r="AI129" s="100"/>
      <c r="AJ129" s="100"/>
      <c r="AK129" s="100"/>
      <c r="AL129" s="100"/>
      <c r="AM129" s="100"/>
      <c r="AN129" s="100"/>
      <c r="AO129" s="100"/>
      <c r="AP129" s="100"/>
      <c r="AQ129" s="100"/>
      <c r="AR129" s="100"/>
      <c r="AS129" s="100"/>
      <c r="AT129" s="100"/>
      <c r="AU129" s="100"/>
      <c r="AV129" s="100"/>
      <c r="AW129" s="100"/>
      <c r="AX129" s="100"/>
      <c r="AY129" s="100"/>
      <c r="AZ129" s="100"/>
      <c r="BA129" s="100"/>
      <c r="BB129" s="96">
        <v>3.3789240360277755</v>
      </c>
      <c r="BC129" s="99">
        <f>($BE$3 - BB129*(2.7-3.3) - 200*(3.3)) / (1.03-3.3) * 1000</f>
        <v>2692.7954089794812</v>
      </c>
    </row>
    <row r="130" spans="1:55" s="93" customFormat="1" x14ac:dyDescent="0.2">
      <c r="A130" s="93" t="s">
        <v>141</v>
      </c>
      <c r="B130" s="94">
        <v>1300</v>
      </c>
      <c r="C130" s="94" t="s">
        <v>1</v>
      </c>
      <c r="D130" s="95" t="s">
        <v>147</v>
      </c>
      <c r="E130" s="95" t="s">
        <v>142</v>
      </c>
      <c r="F130" s="94">
        <v>0.2</v>
      </c>
      <c r="G130" s="94">
        <f t="shared" si="59"/>
        <v>0.8</v>
      </c>
      <c r="H130" s="95" t="s">
        <v>146</v>
      </c>
      <c r="I130" s="94" t="s">
        <v>144</v>
      </c>
      <c r="J130" s="94"/>
      <c r="K130" s="94">
        <v>5.0999999999999996</v>
      </c>
      <c r="L130" s="96">
        <v>15.7538689648781</v>
      </c>
      <c r="M130" s="94"/>
      <c r="N130" s="96">
        <v>0.47954427757638529</v>
      </c>
      <c r="O130" s="96">
        <v>0.52045572242361482</v>
      </c>
      <c r="P130" s="97">
        <f t="shared" si="91"/>
        <v>1.0202362694310534</v>
      </c>
      <c r="Q130" s="97">
        <f t="shared" si="91"/>
        <v>1.0413276026892533</v>
      </c>
      <c r="R130" s="97">
        <f>((R127*$O130*AG127)+(R124*$N130*AG124))/(AG127*$O130+AG124*$N130)</f>
        <v>2.1218894559947685</v>
      </c>
      <c r="S130" s="94"/>
      <c r="T130" s="94"/>
      <c r="U130" s="94"/>
      <c r="V130" s="94"/>
      <c r="W130" s="94"/>
      <c r="X130" s="94"/>
      <c r="Y130" s="94"/>
      <c r="Z130" s="98"/>
      <c r="AA130" s="98"/>
      <c r="AB130" s="94"/>
      <c r="AC130" s="94"/>
      <c r="AD130" s="94"/>
      <c r="AE130" s="94"/>
      <c r="AF130" s="94"/>
      <c r="AG130" s="94"/>
      <c r="AH130" s="100"/>
      <c r="AI130" s="100"/>
      <c r="AJ130" s="100"/>
      <c r="AK130" s="100"/>
      <c r="AL130" s="100"/>
      <c r="AM130" s="100"/>
      <c r="AN130" s="100"/>
      <c r="AO130" s="100"/>
      <c r="AP130" s="100"/>
      <c r="AQ130" s="100"/>
      <c r="AR130" s="100"/>
      <c r="AS130" s="100"/>
      <c r="AT130" s="100"/>
      <c r="AU130" s="100"/>
      <c r="AV130" s="100"/>
      <c r="AW130" s="100"/>
      <c r="AX130" s="100"/>
      <c r="AY130" s="100"/>
      <c r="AZ130" s="100"/>
      <c r="BA130" s="100"/>
      <c r="BB130" s="96">
        <v>3.3789240360277755</v>
      </c>
      <c r="BC130" s="99">
        <f>($BE$3 - BB130*(2.7-3.3) - 200*(3.3)) / (1.03-3.3) * 1000</f>
        <v>2692.7954089794812</v>
      </c>
    </row>
    <row r="131" spans="1:55" s="77" customFormat="1" x14ac:dyDescent="0.2">
      <c r="A131" s="77" t="s">
        <v>141</v>
      </c>
      <c r="B131" s="78">
        <v>1300</v>
      </c>
      <c r="C131" s="78" t="s">
        <v>1</v>
      </c>
      <c r="D131" s="79" t="s">
        <v>4</v>
      </c>
      <c r="E131" s="79" t="s">
        <v>142</v>
      </c>
      <c r="F131" s="78">
        <v>0.5</v>
      </c>
      <c r="G131" s="78">
        <f t="shared" si="59"/>
        <v>0.5</v>
      </c>
      <c r="H131" s="79" t="s">
        <v>143</v>
      </c>
      <c r="I131" s="78" t="s">
        <v>144</v>
      </c>
      <c r="J131" s="78"/>
      <c r="K131" s="78">
        <v>5.0999999999999996</v>
      </c>
      <c r="L131" s="80">
        <v>15.7538689648781</v>
      </c>
      <c r="M131" s="78">
        <v>6.6565928999999996E-2</v>
      </c>
      <c r="N131" s="78"/>
      <c r="O131" s="78"/>
      <c r="P131" s="81">
        <v>0.99232630282608902</v>
      </c>
      <c r="Q131" s="81">
        <v>1.0628663922236501</v>
      </c>
      <c r="R131" s="81">
        <v>1.29889578155935</v>
      </c>
      <c r="S131" s="78">
        <v>-3.3327753179527901</v>
      </c>
      <c r="T131" s="78">
        <v>-3.3814943659910401</v>
      </c>
      <c r="U131" s="78">
        <v>-8.7679358720274703</v>
      </c>
      <c r="V131" s="78">
        <v>-3.3331098107944301</v>
      </c>
      <c r="W131" s="78">
        <v>-8.5600219707746703</v>
      </c>
      <c r="X131" s="78">
        <v>2.4125570000000001E-3</v>
      </c>
      <c r="Y131" s="78">
        <v>2.315606E-3</v>
      </c>
      <c r="Z131" s="82">
        <v>9.9743399999999998E-6</v>
      </c>
      <c r="AA131" s="82">
        <v>9.9743399999999998E-6</v>
      </c>
      <c r="AB131" s="83">
        <f>((EXP(S131)*0.0047)/X131)*0.99279954</f>
        <v>6.9036046444222079E-2</v>
      </c>
      <c r="AC131" s="82">
        <f t="shared" ref="AC131:AC136" si="92">AB131/238.050785*0.0000000001551</f>
        <v>4.4979859249356586E-14</v>
      </c>
      <c r="AD131" s="82">
        <f t="shared" ref="AD131:AD136" si="93">P131*AC131</f>
        <v>4.4634697430551884E-14</v>
      </c>
      <c r="AE131" s="82">
        <f t="shared" ref="AE131:AE136" si="94">AD131*230/0.000009158</f>
        <v>1.1209849758710344E-6</v>
      </c>
      <c r="AF131" s="84">
        <f>((EXP(V131)*0.0047)/X131)*0.00720046</f>
        <v>5.0052908496193776E-4</v>
      </c>
      <c r="AG131" s="82">
        <f t="shared" ref="AG131:AG136" si="95">AF131/235.043992*0.00000000098486385</f>
        <v>2.0972797366911262E-15</v>
      </c>
      <c r="AH131" s="83"/>
      <c r="AI131" s="83"/>
      <c r="AJ131" s="83"/>
      <c r="AK131" s="83"/>
      <c r="AL131" s="83"/>
      <c r="AM131" s="83"/>
      <c r="AN131" s="83"/>
      <c r="AO131" s="83"/>
      <c r="AP131" s="83"/>
      <c r="AQ131" s="83"/>
      <c r="AR131" s="83"/>
      <c r="AS131" s="83"/>
      <c r="AT131" s="83"/>
      <c r="AU131" s="83"/>
      <c r="AV131" s="83"/>
      <c r="AW131" s="83"/>
      <c r="AX131" s="83"/>
      <c r="AY131" s="83"/>
      <c r="AZ131" s="83"/>
      <c r="BA131" s="83"/>
      <c r="BB131" s="78"/>
    </row>
    <row r="132" spans="1:55" s="77" customFormat="1" x14ac:dyDescent="0.2">
      <c r="A132" s="77" t="s">
        <v>141</v>
      </c>
      <c r="B132" s="78">
        <v>1300</v>
      </c>
      <c r="C132" s="78" t="s">
        <v>1</v>
      </c>
      <c r="D132" s="79" t="s">
        <v>4</v>
      </c>
      <c r="E132" s="79" t="s">
        <v>142</v>
      </c>
      <c r="F132" s="78">
        <v>0.5</v>
      </c>
      <c r="G132" s="78">
        <f t="shared" si="59"/>
        <v>0.5</v>
      </c>
      <c r="H132" s="79" t="s">
        <v>145</v>
      </c>
      <c r="I132" s="78" t="s">
        <v>144</v>
      </c>
      <c r="J132" s="78"/>
      <c r="K132" s="78">
        <v>5.0999999999999996</v>
      </c>
      <c r="L132" s="80">
        <v>15.7538689648781</v>
      </c>
      <c r="M132" s="78">
        <v>6.6565928999999996E-2</v>
      </c>
      <c r="N132" s="78"/>
      <c r="O132" s="78"/>
      <c r="P132" s="81">
        <v>1.0013871506134</v>
      </c>
      <c r="Q132" s="81">
        <v>1.00003002410834</v>
      </c>
      <c r="R132" s="81">
        <v>1.00827184009354</v>
      </c>
      <c r="S132" s="78">
        <v>-3.3170041232584402</v>
      </c>
      <c r="T132" s="78">
        <v>-3.3566336904041099</v>
      </c>
      <c r="U132" s="78">
        <v>-8.8040145748957102</v>
      </c>
      <c r="V132" s="78">
        <v>-3.31716177900678</v>
      </c>
      <c r="W132" s="78">
        <v>-8.7973506277866207</v>
      </c>
      <c r="X132" s="78">
        <v>2.4125570000000001E-3</v>
      </c>
      <c r="Y132" s="78">
        <v>2.315606E-3</v>
      </c>
      <c r="Z132" s="82">
        <v>9.9743399999999998E-6</v>
      </c>
      <c r="AA132" s="82">
        <v>9.9743399999999998E-6</v>
      </c>
      <c r="AB132" s="83">
        <f>((EXP(S132)*0.0047)/X132)*0.99279954</f>
        <v>7.0133458375672753E-2</v>
      </c>
      <c r="AC132" s="82">
        <f t="shared" si="92"/>
        <v>4.5694868824174825E-14</v>
      </c>
      <c r="AD132" s="82">
        <f t="shared" si="93"/>
        <v>4.5758254489493509E-14</v>
      </c>
      <c r="AE132" s="82">
        <f t="shared" si="94"/>
        <v>1.1492027224921936E-6</v>
      </c>
      <c r="AF132" s="84">
        <f>((EXP(V132)*0.0047)/X132)*0.00720046</f>
        <v>5.085755306619503E-4</v>
      </c>
      <c r="AG132" s="82">
        <f t="shared" si="95"/>
        <v>2.1309953548760413E-15</v>
      </c>
      <c r="AH132" s="83"/>
      <c r="AI132" s="83"/>
      <c r="AJ132" s="83"/>
      <c r="AK132" s="83"/>
      <c r="AL132" s="83"/>
      <c r="AM132" s="83"/>
      <c r="AN132" s="83"/>
      <c r="AO132" s="83"/>
      <c r="AP132" s="83"/>
      <c r="AQ132" s="83"/>
      <c r="AR132" s="83"/>
      <c r="AS132" s="83"/>
      <c r="AT132" s="83"/>
      <c r="AU132" s="83"/>
      <c r="AV132" s="83"/>
      <c r="AW132" s="83"/>
      <c r="AX132" s="83"/>
      <c r="AY132" s="83"/>
      <c r="AZ132" s="83"/>
      <c r="BA132" s="83"/>
      <c r="BB132" s="78"/>
    </row>
    <row r="133" spans="1:55" s="77" customFormat="1" x14ac:dyDescent="0.2">
      <c r="A133" s="77" t="s">
        <v>141</v>
      </c>
      <c r="B133" s="78">
        <v>1300</v>
      </c>
      <c r="C133" s="78" t="s">
        <v>1</v>
      </c>
      <c r="D133" s="79" t="s">
        <v>4</v>
      </c>
      <c r="E133" s="79" t="s">
        <v>142</v>
      </c>
      <c r="F133" s="78">
        <v>0.5</v>
      </c>
      <c r="G133" s="78">
        <f t="shared" ref="G133:G196" si="96">1-F133</f>
        <v>0.5</v>
      </c>
      <c r="H133" s="79" t="s">
        <v>146</v>
      </c>
      <c r="I133" s="78" t="s">
        <v>144</v>
      </c>
      <c r="J133" s="78"/>
      <c r="K133" s="78">
        <v>5.0999999999999996</v>
      </c>
      <c r="L133" s="80">
        <v>15.7538689648781</v>
      </c>
      <c r="M133" s="78">
        <v>6.6565928999999996E-2</v>
      </c>
      <c r="N133" s="78"/>
      <c r="O133" s="78"/>
      <c r="P133" s="81">
        <v>0.99669857528110095</v>
      </c>
      <c r="Q133" s="81">
        <v>1.0094602825721</v>
      </c>
      <c r="R133" s="81">
        <v>1.19033584088443</v>
      </c>
      <c r="S133" s="78">
        <v>-3.3267640104467602</v>
      </c>
      <c r="T133" s="78">
        <v>-3.3710866534470001</v>
      </c>
      <c r="U133" s="78">
        <v>-8.80908174726253</v>
      </c>
      <c r="V133" s="78">
        <v>-3.32719674967238</v>
      </c>
      <c r="W133" s="78">
        <v>-8.6413879278383501</v>
      </c>
      <c r="X133" s="78">
        <v>2.4125570000000001E-3</v>
      </c>
      <c r="Y133" s="78">
        <v>2.315606E-3</v>
      </c>
      <c r="Z133" s="82">
        <v>9.9743399999999998E-6</v>
      </c>
      <c r="AA133" s="82">
        <v>9.9743399999999998E-6</v>
      </c>
      <c r="AB133" s="83">
        <f>((EXP(S133)*0.0047)/X133)*0.99279954</f>
        <v>6.9452293188537462E-2</v>
      </c>
      <c r="AC133" s="82">
        <f t="shared" si="92"/>
        <v>4.525106133778203E-14</v>
      </c>
      <c r="AD133" s="82">
        <f t="shared" si="93"/>
        <v>4.5101668365325058E-14</v>
      </c>
      <c r="AE133" s="82">
        <f t="shared" si="94"/>
        <v>1.132712789258E-6</v>
      </c>
      <c r="AF133" s="84">
        <f>((EXP(V133)*0.0047)/X133)*0.00720046</f>
        <v>5.0349751162977012E-4</v>
      </c>
      <c r="AG133" s="82">
        <f t="shared" si="95"/>
        <v>2.1097178172889232E-15</v>
      </c>
      <c r="AH133" s="83"/>
      <c r="AI133" s="83"/>
      <c r="AJ133" s="83"/>
      <c r="AK133" s="83"/>
      <c r="AL133" s="83"/>
      <c r="AM133" s="83"/>
      <c r="AN133" s="83"/>
      <c r="AO133" s="83"/>
      <c r="AP133" s="83"/>
      <c r="AQ133" s="83"/>
      <c r="AR133" s="83"/>
      <c r="AS133" s="83"/>
      <c r="AT133" s="83"/>
      <c r="AU133" s="83"/>
      <c r="AV133" s="83"/>
      <c r="AW133" s="83"/>
      <c r="AX133" s="83"/>
      <c r="AY133" s="83"/>
      <c r="AZ133" s="83"/>
      <c r="BA133" s="83"/>
      <c r="BB133" s="78"/>
    </row>
    <row r="134" spans="1:55" s="1" customFormat="1" x14ac:dyDescent="0.2">
      <c r="A134" s="1" t="s">
        <v>141</v>
      </c>
      <c r="B134" s="86">
        <v>1300</v>
      </c>
      <c r="C134" s="86" t="s">
        <v>1</v>
      </c>
      <c r="D134" s="87" t="s">
        <v>3</v>
      </c>
      <c r="E134" s="87" t="s">
        <v>142</v>
      </c>
      <c r="F134" s="86">
        <v>0.5</v>
      </c>
      <c r="G134" s="86">
        <f t="shared" si="96"/>
        <v>0.5</v>
      </c>
      <c r="H134" s="87" t="s">
        <v>143</v>
      </c>
      <c r="I134" s="86" t="s">
        <v>144</v>
      </c>
      <c r="J134" s="86"/>
      <c r="K134" s="86">
        <v>5.0999999999999996</v>
      </c>
      <c r="L134" s="88">
        <v>15.7538689648781</v>
      </c>
      <c r="M134" s="86">
        <v>0.29440554699999999</v>
      </c>
      <c r="N134" s="86"/>
      <c r="O134" s="86"/>
      <c r="P134" s="89">
        <v>1.05786682677667</v>
      </c>
      <c r="Q134" s="89">
        <v>1.21616272460223</v>
      </c>
      <c r="R134" s="89">
        <v>1.9842660369374501</v>
      </c>
      <c r="S134" s="86">
        <v>-4.0128070081078597</v>
      </c>
      <c r="T134" s="86">
        <v>-4.1209194977794796</v>
      </c>
      <c r="U134" s="86">
        <v>-10.057039015081299</v>
      </c>
      <c r="V134" s="86">
        <v>-4.0129592587054397</v>
      </c>
      <c r="W134" s="86">
        <v>-9.6238972216741203</v>
      </c>
      <c r="X134" s="86">
        <v>5.356927E-3</v>
      </c>
      <c r="Y134" s="86">
        <v>4.544981E-3</v>
      </c>
      <c r="Z134" s="90">
        <v>9.8745300000000005E-6</v>
      </c>
      <c r="AA134" s="90">
        <v>9.8745300000000005E-6</v>
      </c>
      <c r="AB134" s="91">
        <f>((EXP(S134)*0.04)/X134)*0.99279954</f>
        <v>0.13404971341514094</v>
      </c>
      <c r="AC134" s="90">
        <f t="shared" si="92"/>
        <v>8.7338970760749051E-14</v>
      </c>
      <c r="AD134" s="90">
        <f t="shared" si="93"/>
        <v>9.2392999852613962E-14</v>
      </c>
      <c r="AE134" s="90">
        <f t="shared" si="94"/>
        <v>2.3204182098822027E-6</v>
      </c>
      <c r="AF134" s="92">
        <f>((EXP(V134)*0.04)/X134)*0.00720046</f>
        <v>9.7207202108777946E-4</v>
      </c>
      <c r="AG134" s="90">
        <f t="shared" si="95"/>
        <v>4.0731038688527367E-15</v>
      </c>
      <c r="AH134" s="91"/>
      <c r="AI134" s="91"/>
      <c r="AJ134" s="91"/>
      <c r="AK134" s="91"/>
      <c r="AL134" s="91"/>
      <c r="AM134" s="91"/>
      <c r="AN134" s="91"/>
      <c r="AO134" s="91"/>
      <c r="AP134" s="91"/>
      <c r="AQ134" s="91"/>
      <c r="AR134" s="91"/>
      <c r="AS134" s="91"/>
      <c r="AT134" s="91"/>
      <c r="AU134" s="91"/>
      <c r="AV134" s="91"/>
      <c r="AW134" s="91"/>
      <c r="AX134" s="91"/>
      <c r="AY134" s="91"/>
      <c r="AZ134" s="91"/>
      <c r="BA134" s="91"/>
      <c r="BB134" s="86"/>
    </row>
    <row r="135" spans="1:55" s="1" customFormat="1" x14ac:dyDescent="0.2">
      <c r="A135" s="1" t="s">
        <v>141</v>
      </c>
      <c r="B135" s="86">
        <v>1300</v>
      </c>
      <c r="C135" s="86" t="s">
        <v>1</v>
      </c>
      <c r="D135" s="87" t="s">
        <v>3</v>
      </c>
      <c r="E135" s="87" t="s">
        <v>142</v>
      </c>
      <c r="F135" s="86">
        <v>0.5</v>
      </c>
      <c r="G135" s="86">
        <f t="shared" si="96"/>
        <v>0.5</v>
      </c>
      <c r="H135" s="87" t="s">
        <v>145</v>
      </c>
      <c r="I135" s="86" t="s">
        <v>144</v>
      </c>
      <c r="J135" s="86"/>
      <c r="K135" s="86">
        <v>5.0999999999999996</v>
      </c>
      <c r="L135" s="88">
        <v>15.7538689648781</v>
      </c>
      <c r="M135" s="86">
        <v>0.29440554699999999</v>
      </c>
      <c r="N135" s="86"/>
      <c r="O135" s="86"/>
      <c r="P135" s="89">
        <v>1.02286999252723</v>
      </c>
      <c r="Q135" s="89">
        <v>1.00048440194713</v>
      </c>
      <c r="R135" s="89">
        <v>7.0575428739048602</v>
      </c>
      <c r="S135" s="86">
        <v>-3.9550647667451502</v>
      </c>
      <c r="T135" s="86">
        <v>-4.09681931495345</v>
      </c>
      <c r="U135" s="86">
        <v>-10.228155141758</v>
      </c>
      <c r="V135" s="86">
        <v>-3.9540935937658301</v>
      </c>
      <c r="W135" s="86">
        <v>-8.2961836917367897</v>
      </c>
      <c r="X135" s="86">
        <v>5.356927E-3</v>
      </c>
      <c r="Y135" s="86">
        <v>4.544981E-3</v>
      </c>
      <c r="Z135" s="90">
        <v>9.8745300000000005E-6</v>
      </c>
      <c r="AA135" s="90">
        <v>9.8745300000000005E-6</v>
      </c>
      <c r="AB135" s="91">
        <f>((EXP(S135)*0.04)/X135)*0.99279954</f>
        <v>0.14201788042315766</v>
      </c>
      <c r="AC135" s="90">
        <f t="shared" si="92"/>
        <v>9.2530563399031661E-14</v>
      </c>
      <c r="AD135" s="90">
        <f t="shared" si="93"/>
        <v>9.4646736692507894E-14</v>
      </c>
      <c r="AE135" s="90">
        <f t="shared" si="94"/>
        <v>2.3770200304953939E-6</v>
      </c>
      <c r="AF135" s="92">
        <f>((EXP(V135)*0.04)/X135)*0.00720046</f>
        <v>1.0310114219013523E-3</v>
      </c>
      <c r="AG135" s="90">
        <f t="shared" si="95"/>
        <v>4.3200673615505137E-15</v>
      </c>
      <c r="AH135" s="91"/>
      <c r="AI135" s="91"/>
      <c r="AJ135" s="91"/>
      <c r="AK135" s="91"/>
      <c r="AL135" s="91"/>
      <c r="AM135" s="91"/>
      <c r="AN135" s="91"/>
      <c r="AO135" s="91"/>
      <c r="AP135" s="91"/>
      <c r="AQ135" s="91"/>
      <c r="AR135" s="91"/>
      <c r="AS135" s="91"/>
      <c r="AT135" s="91"/>
      <c r="AU135" s="91"/>
      <c r="AV135" s="91"/>
      <c r="AW135" s="91"/>
      <c r="AX135" s="91"/>
      <c r="AY135" s="91"/>
      <c r="AZ135" s="91"/>
      <c r="BA135" s="91"/>
      <c r="BB135" s="86"/>
    </row>
    <row r="136" spans="1:55" s="1" customFormat="1" x14ac:dyDescent="0.2">
      <c r="A136" s="1" t="s">
        <v>141</v>
      </c>
      <c r="B136" s="86">
        <v>1300</v>
      </c>
      <c r="C136" s="86" t="s">
        <v>1</v>
      </c>
      <c r="D136" s="87" t="s">
        <v>3</v>
      </c>
      <c r="E136" s="87" t="s">
        <v>142</v>
      </c>
      <c r="F136" s="86">
        <v>0.5</v>
      </c>
      <c r="G136" s="86">
        <f t="shared" si="96"/>
        <v>0.5</v>
      </c>
      <c r="H136" s="87" t="s">
        <v>146</v>
      </c>
      <c r="I136" s="86" t="s">
        <v>144</v>
      </c>
      <c r="J136" s="86"/>
      <c r="K136" s="86">
        <v>5.0999999999999996</v>
      </c>
      <c r="L136" s="88">
        <v>15.7538689648781</v>
      </c>
      <c r="M136" s="86">
        <v>0.29440554699999999</v>
      </c>
      <c r="N136" s="86"/>
      <c r="O136" s="86"/>
      <c r="P136" s="89">
        <v>1.0359147606966801</v>
      </c>
      <c r="Q136" s="89">
        <v>1.0285728157845799</v>
      </c>
      <c r="R136" s="89">
        <v>7.30695287203232</v>
      </c>
      <c r="S136" s="86">
        <v>-3.9566278322708399</v>
      </c>
      <c r="T136" s="86">
        <v>-4.0857099117115698</v>
      </c>
      <c r="U136" s="86">
        <v>-10.189357797533299</v>
      </c>
      <c r="V136" s="86">
        <v>-3.9563543527284102</v>
      </c>
      <c r="W136" s="86">
        <v>-8.2637150636817207</v>
      </c>
      <c r="X136" s="86">
        <v>5.356927E-3</v>
      </c>
      <c r="Y136" s="86">
        <v>4.544981E-3</v>
      </c>
      <c r="Z136" s="90">
        <v>9.8745300000000005E-6</v>
      </c>
      <c r="AA136" s="90">
        <v>9.8745300000000005E-6</v>
      </c>
      <c r="AB136" s="91">
        <f>((EXP(S136)*0.04)/X136)*0.99279954</f>
        <v>0.14179607056706636</v>
      </c>
      <c r="AC136" s="90">
        <f t="shared" si="92"/>
        <v>9.2386045040565585E-14</v>
      </c>
      <c r="AD136" s="90">
        <f t="shared" si="93"/>
        <v>9.570406773991021E-14</v>
      </c>
      <c r="AE136" s="90">
        <f t="shared" si="94"/>
        <v>2.4035745337605754E-6</v>
      </c>
      <c r="AF136" s="92">
        <f>((EXP(V136)*0.04)/X136)*0.00720046</f>
        <v>1.0286831863700789E-3</v>
      </c>
      <c r="AG136" s="90">
        <f t="shared" si="95"/>
        <v>4.3103117622283381E-15</v>
      </c>
      <c r="AH136" s="91"/>
      <c r="AI136" s="91"/>
      <c r="AJ136" s="91"/>
      <c r="AK136" s="91"/>
      <c r="AL136" s="91"/>
      <c r="AM136" s="91"/>
      <c r="AN136" s="91"/>
      <c r="AO136" s="91"/>
      <c r="AP136" s="91"/>
      <c r="AQ136" s="91"/>
      <c r="AR136" s="91"/>
      <c r="AS136" s="91"/>
      <c r="AT136" s="91"/>
      <c r="AU136" s="91"/>
      <c r="AV136" s="91"/>
      <c r="AW136" s="91"/>
      <c r="AX136" s="91"/>
      <c r="AY136" s="91"/>
      <c r="AZ136" s="91"/>
      <c r="BA136" s="91"/>
      <c r="BB136" s="86"/>
    </row>
    <row r="137" spans="1:55" s="93" customFormat="1" x14ac:dyDescent="0.2">
      <c r="A137" s="93" t="s">
        <v>141</v>
      </c>
      <c r="B137" s="94">
        <v>1300</v>
      </c>
      <c r="C137" s="94" t="s">
        <v>1</v>
      </c>
      <c r="D137" s="95" t="s">
        <v>147</v>
      </c>
      <c r="E137" s="95" t="s">
        <v>142</v>
      </c>
      <c r="F137" s="94">
        <v>0.5</v>
      </c>
      <c r="G137" s="94">
        <f t="shared" si="96"/>
        <v>0.5</v>
      </c>
      <c r="H137" s="95" t="s">
        <v>143</v>
      </c>
      <c r="I137" s="94" t="s">
        <v>144</v>
      </c>
      <c r="J137" s="94"/>
      <c r="K137" s="94">
        <v>5.0999999999999996</v>
      </c>
      <c r="L137" s="96">
        <v>15.7538689648781</v>
      </c>
      <c r="M137" s="94"/>
      <c r="N137" s="96">
        <v>0.18406593406593408</v>
      </c>
      <c r="O137" s="96">
        <v>0.81593406593406592</v>
      </c>
      <c r="P137" s="97">
        <f t="shared" ref="P137:Q139" si="97">((P134*$O137*AC134)+(P131*$N137*AC131))/(AC134*$O137+AC131*$N137)</f>
        <v>1.0510449423083874</v>
      </c>
      <c r="Q137" s="97">
        <f t="shared" si="97"/>
        <v>1.2010980612156001</v>
      </c>
      <c r="R137" s="97">
        <f>((R134*$O137*AG134)+(R131*$N137*AG131))/(AG134*$O137+AG131*$N137)</f>
        <v>1.912939885016228</v>
      </c>
      <c r="S137" s="94"/>
      <c r="T137" s="94"/>
      <c r="U137" s="94"/>
      <c r="V137" s="94"/>
      <c r="W137" s="94"/>
      <c r="X137" s="94"/>
      <c r="Y137" s="94"/>
      <c r="Z137" s="98"/>
      <c r="AA137" s="98"/>
      <c r="AB137" s="94"/>
      <c r="AC137" s="94"/>
      <c r="AD137" s="94"/>
      <c r="AE137" s="94"/>
      <c r="AF137" s="94"/>
      <c r="AG137" s="94"/>
      <c r="AH137" s="100"/>
      <c r="AI137" s="100"/>
      <c r="AJ137" s="100"/>
      <c r="AK137" s="100"/>
      <c r="AL137" s="100"/>
      <c r="AM137" s="100"/>
      <c r="AN137" s="100"/>
      <c r="AO137" s="100"/>
      <c r="AP137" s="100"/>
      <c r="AQ137" s="100"/>
      <c r="AR137" s="100"/>
      <c r="AS137" s="100"/>
      <c r="AT137" s="100"/>
      <c r="AU137" s="100"/>
      <c r="AV137" s="100"/>
      <c r="AW137" s="100"/>
      <c r="AX137" s="100"/>
      <c r="AY137" s="100"/>
      <c r="AZ137" s="100"/>
      <c r="BA137" s="100"/>
      <c r="BB137" s="96">
        <v>4.0327251380559632</v>
      </c>
      <c r="BC137" s="99">
        <f>($BE$3 - BB137*(2.7-3.3) - 200*(3.3)) / (1.03-3.3) * 1000</f>
        <v>2519.9845450072849</v>
      </c>
    </row>
    <row r="138" spans="1:55" s="93" customFormat="1" x14ac:dyDescent="0.2">
      <c r="A138" s="93" t="s">
        <v>141</v>
      </c>
      <c r="B138" s="94">
        <v>1300</v>
      </c>
      <c r="C138" s="94" t="s">
        <v>1</v>
      </c>
      <c r="D138" s="95" t="s">
        <v>147</v>
      </c>
      <c r="E138" s="95" t="s">
        <v>142</v>
      </c>
      <c r="F138" s="94">
        <v>0.5</v>
      </c>
      <c r="G138" s="94">
        <f t="shared" si="96"/>
        <v>0.5</v>
      </c>
      <c r="H138" s="95" t="s">
        <v>145</v>
      </c>
      <c r="I138" s="94" t="s">
        <v>144</v>
      </c>
      <c r="J138" s="94"/>
      <c r="K138" s="94">
        <v>5.0999999999999996</v>
      </c>
      <c r="L138" s="96">
        <v>15.7538689648781</v>
      </c>
      <c r="M138" s="94"/>
      <c r="N138" s="96">
        <v>0.18406593406593408</v>
      </c>
      <c r="O138" s="96">
        <v>0.81593406593406592</v>
      </c>
      <c r="P138" s="97">
        <f t="shared" si="97"/>
        <v>1.0207166139942703</v>
      </c>
      <c r="Q138" s="97">
        <f t="shared" si="97"/>
        <v>1.000439718916774</v>
      </c>
      <c r="R138" s="97">
        <f>((R135*$O138*AG135)+(R132*$N138*AG132))/(AG135*$O138+AG132*$N138)</f>
        <v>6.451796864804475</v>
      </c>
      <c r="S138" s="94"/>
      <c r="T138" s="94"/>
      <c r="U138" s="94"/>
      <c r="V138" s="94"/>
      <c r="W138" s="94"/>
      <c r="X138" s="94"/>
      <c r="Y138" s="94"/>
      <c r="Z138" s="98"/>
      <c r="AA138" s="98"/>
      <c r="AB138" s="94"/>
      <c r="AC138" s="94"/>
      <c r="AD138" s="94"/>
      <c r="AE138" s="94"/>
      <c r="AF138" s="94"/>
      <c r="AG138" s="94"/>
      <c r="AH138" s="100"/>
      <c r="AI138" s="100"/>
      <c r="AJ138" s="100"/>
      <c r="AK138" s="100"/>
      <c r="AL138" s="100"/>
      <c r="AM138" s="100"/>
      <c r="AN138" s="100"/>
      <c r="AO138" s="100"/>
      <c r="AP138" s="100"/>
      <c r="AQ138" s="100"/>
      <c r="AR138" s="100"/>
      <c r="AS138" s="100"/>
      <c r="AT138" s="100"/>
      <c r="AU138" s="100"/>
      <c r="AV138" s="100"/>
      <c r="AW138" s="100"/>
      <c r="AX138" s="100"/>
      <c r="AY138" s="100"/>
      <c r="AZ138" s="100"/>
      <c r="BA138" s="100"/>
      <c r="BB138" s="96">
        <v>4.0327251380559632</v>
      </c>
      <c r="BC138" s="99">
        <f>($BE$3 - BB138*(2.7-3.3) - 200*(3.3)) / (1.03-3.3) * 1000</f>
        <v>2519.9845450072849</v>
      </c>
    </row>
    <row r="139" spans="1:55" s="93" customFormat="1" x14ac:dyDescent="0.2">
      <c r="A139" s="93" t="s">
        <v>141</v>
      </c>
      <c r="B139" s="94">
        <v>1300</v>
      </c>
      <c r="C139" s="94" t="s">
        <v>1</v>
      </c>
      <c r="D139" s="95" t="s">
        <v>147</v>
      </c>
      <c r="E139" s="95" t="s">
        <v>142</v>
      </c>
      <c r="F139" s="94">
        <v>0.5</v>
      </c>
      <c r="G139" s="94">
        <f t="shared" si="96"/>
        <v>0.5</v>
      </c>
      <c r="H139" s="95" t="s">
        <v>146</v>
      </c>
      <c r="I139" s="94" t="s">
        <v>144</v>
      </c>
      <c r="J139" s="94"/>
      <c r="K139" s="94">
        <v>5.0999999999999996</v>
      </c>
      <c r="L139" s="96">
        <v>15.7538689648781</v>
      </c>
      <c r="M139" s="94"/>
      <c r="N139" s="96">
        <v>0.18406593406593408</v>
      </c>
      <c r="O139" s="96">
        <v>0.81593406593406592</v>
      </c>
      <c r="P139" s="97">
        <f t="shared" si="97"/>
        <v>1.0320127390517562</v>
      </c>
      <c r="Q139" s="97">
        <f t="shared" si="97"/>
        <v>1.0267361871153822</v>
      </c>
      <c r="R139" s="97">
        <f>((R136*$O139*AG136)+(R133*$N139*AG133))/(AG136*$O139+AG133*$N139)</f>
        <v>6.6987346640225525</v>
      </c>
      <c r="S139" s="94"/>
      <c r="T139" s="94"/>
      <c r="U139" s="94"/>
      <c r="V139" s="94"/>
      <c r="W139" s="94"/>
      <c r="X139" s="94"/>
      <c r="Y139" s="94"/>
      <c r="Z139" s="98"/>
      <c r="AA139" s="98"/>
      <c r="AB139" s="94"/>
      <c r="AC139" s="94"/>
      <c r="AD139" s="94"/>
      <c r="AE139" s="94"/>
      <c r="AF139" s="94"/>
      <c r="AG139" s="94"/>
      <c r="AH139" s="100"/>
      <c r="AI139" s="100"/>
      <c r="AJ139" s="100"/>
      <c r="AK139" s="100"/>
      <c r="AL139" s="100"/>
      <c r="AM139" s="100"/>
      <c r="AN139" s="100"/>
      <c r="AO139" s="100"/>
      <c r="AP139" s="100"/>
      <c r="AQ139" s="100"/>
      <c r="AR139" s="100"/>
      <c r="AS139" s="100"/>
      <c r="AT139" s="100"/>
      <c r="AU139" s="100"/>
      <c r="AV139" s="100"/>
      <c r="AW139" s="100"/>
      <c r="AX139" s="100"/>
      <c r="AY139" s="100"/>
      <c r="AZ139" s="100"/>
      <c r="BA139" s="100"/>
      <c r="BB139" s="96">
        <v>4.0327251380559632</v>
      </c>
      <c r="BC139" s="99">
        <f>($BE$3 - BB139*(2.7-3.3) - 200*(3.3)) / (1.03-3.3) * 1000</f>
        <v>2519.9845450072849</v>
      </c>
    </row>
    <row r="140" spans="1:55" s="77" customFormat="1" x14ac:dyDescent="0.2">
      <c r="A140" s="77" t="s">
        <v>141</v>
      </c>
      <c r="B140" s="78">
        <v>1400</v>
      </c>
      <c r="C140" s="78" t="s">
        <v>1</v>
      </c>
      <c r="D140" s="79" t="s">
        <v>4</v>
      </c>
      <c r="E140" s="79" t="s">
        <v>142</v>
      </c>
      <c r="F140" s="78">
        <v>0.01</v>
      </c>
      <c r="G140" s="78">
        <f t="shared" si="96"/>
        <v>0.99</v>
      </c>
      <c r="H140" s="79" t="s">
        <v>143</v>
      </c>
      <c r="I140" s="78" t="s">
        <v>144</v>
      </c>
      <c r="J140" s="78"/>
      <c r="K140" s="78">
        <v>5.0999999999999996</v>
      </c>
      <c r="L140" s="80">
        <v>15.7538689648781</v>
      </c>
      <c r="M140" s="78">
        <v>0.21725952500000001</v>
      </c>
      <c r="N140" s="78"/>
      <c r="O140" s="78"/>
      <c r="P140" s="81">
        <v>1.01952083089622</v>
      </c>
      <c r="Q140" s="81">
        <v>1.11998259548801</v>
      </c>
      <c r="R140" s="81">
        <v>1.4330239343931399</v>
      </c>
      <c r="S140" s="78">
        <v>-3.7938822622837902</v>
      </c>
      <c r="T140" s="78">
        <v>-4.0862628375662098</v>
      </c>
      <c r="U140" s="78">
        <v>-9.86554446761353</v>
      </c>
      <c r="V140" s="78">
        <v>-3.7941663439235098</v>
      </c>
      <c r="W140" s="78">
        <v>-9.6386875869788593</v>
      </c>
      <c r="X140" s="78">
        <v>4.8980839999999996E-3</v>
      </c>
      <c r="Y140" s="78">
        <v>3.586335E-3</v>
      </c>
      <c r="Z140" s="82">
        <v>9.8975899999999992E-6</v>
      </c>
      <c r="AA140" s="82">
        <v>9.8975899999999992E-6</v>
      </c>
      <c r="AB140" s="83">
        <f>((EXP(S140)*0.0047)/X140)*0.99279954</f>
        <v>2.1442285037099926E-2</v>
      </c>
      <c r="AC140" s="82">
        <f t="shared" ref="AC140:AC145" si="98">AB140/238.050785*0.0000000001551</f>
        <v>1.3970541660907352E-14</v>
      </c>
      <c r="AD140" s="82">
        <f t="shared" ref="AD140:AD145" si="99">P140*AC140</f>
        <v>1.4243258242198522E-14</v>
      </c>
      <c r="AE140" s="82">
        <f t="shared" ref="AE140:AE145" si="100">AD140*230/0.000009158</f>
        <v>3.5771450051383058E-7</v>
      </c>
      <c r="AF140" s="84">
        <f>((EXP(V140)*0.0047)/X140)*0.00720046</f>
        <v>1.5546991627057787E-4</v>
      </c>
      <c r="AG140" s="82">
        <f t="shared" ref="AG140:AG145" si="101">AF140/235.043992*0.00000000098486385</f>
        <v>6.514384775145368E-16</v>
      </c>
      <c r="AH140" s="83"/>
      <c r="AI140" s="83"/>
      <c r="AJ140" s="83"/>
      <c r="AK140" s="83"/>
      <c r="AL140" s="83"/>
      <c r="AM140" s="83"/>
      <c r="AN140" s="83"/>
      <c r="AO140" s="83"/>
      <c r="AP140" s="83"/>
      <c r="AQ140" s="83"/>
      <c r="AR140" s="83"/>
      <c r="AS140" s="83"/>
      <c r="AT140" s="83"/>
      <c r="AU140" s="83"/>
      <c r="AV140" s="83"/>
      <c r="AW140" s="83"/>
      <c r="AX140" s="83"/>
      <c r="AY140" s="83"/>
      <c r="AZ140" s="83"/>
      <c r="BA140" s="83"/>
      <c r="BB140" s="78"/>
    </row>
    <row r="141" spans="1:55" s="77" customFormat="1" x14ac:dyDescent="0.2">
      <c r="A141" s="77" t="s">
        <v>141</v>
      </c>
      <c r="B141" s="78">
        <v>1400</v>
      </c>
      <c r="C141" s="78" t="s">
        <v>1</v>
      </c>
      <c r="D141" s="79" t="s">
        <v>4</v>
      </c>
      <c r="E141" s="79" t="s">
        <v>142</v>
      </c>
      <c r="F141" s="78">
        <v>0.01</v>
      </c>
      <c r="G141" s="78">
        <f t="shared" si="96"/>
        <v>0.99</v>
      </c>
      <c r="H141" s="79" t="s">
        <v>145</v>
      </c>
      <c r="I141" s="78" t="s">
        <v>144</v>
      </c>
      <c r="J141" s="78"/>
      <c r="K141" s="78">
        <v>5.0999999999999996</v>
      </c>
      <c r="L141" s="80">
        <v>15.7538689648781</v>
      </c>
      <c r="M141" s="78">
        <v>0.21725952500000001</v>
      </c>
      <c r="N141" s="78"/>
      <c r="O141" s="78"/>
      <c r="P141" s="81">
        <v>1.0325118626555501</v>
      </c>
      <c r="Q141" s="81">
        <v>1.0006826618582301</v>
      </c>
      <c r="R141" s="81">
        <v>1.39639389311408</v>
      </c>
      <c r="S141" s="78">
        <v>-3.76820753921309</v>
      </c>
      <c r="T141" s="78">
        <v>-4.0479263227405102</v>
      </c>
      <c r="U141" s="78">
        <v>-9.9398386692806309</v>
      </c>
      <c r="V141" s="78">
        <v>-3.76836009598461</v>
      </c>
      <c r="W141" s="78">
        <v>-9.6387750671124302</v>
      </c>
      <c r="X141" s="78">
        <v>4.8980839999999996E-3</v>
      </c>
      <c r="Y141" s="78">
        <v>3.586335E-3</v>
      </c>
      <c r="Z141" s="82">
        <v>9.8975899999999992E-6</v>
      </c>
      <c r="AA141" s="82">
        <v>9.8975899999999992E-6</v>
      </c>
      <c r="AB141" s="83">
        <f>((EXP(S141)*0.0047)/X141)*0.99279954</f>
        <v>2.1999937926182808E-2</v>
      </c>
      <c r="AC141" s="82">
        <f t="shared" si="98"/>
        <v>1.4333875741476568E-14</v>
      </c>
      <c r="AD141" s="82">
        <f t="shared" si="99"/>
        <v>1.4799896740905174E-14</v>
      </c>
      <c r="AE141" s="82">
        <f t="shared" si="100"/>
        <v>3.7169428373096639E-7</v>
      </c>
      <c r="AF141" s="84">
        <f>((EXP(V141)*0.0047)/X141)*0.00720046</f>
        <v>1.595342282440534E-4</v>
      </c>
      <c r="AG141" s="82">
        <f t="shared" si="101"/>
        <v>6.684684551954732E-16</v>
      </c>
      <c r="AH141" s="83"/>
      <c r="AI141" s="83"/>
      <c r="AJ141" s="83"/>
      <c r="AK141" s="83"/>
      <c r="AL141" s="83"/>
      <c r="AM141" s="83"/>
      <c r="AN141" s="83"/>
      <c r="AO141" s="83"/>
      <c r="AP141" s="83"/>
      <c r="AQ141" s="83"/>
      <c r="AR141" s="83"/>
      <c r="AS141" s="83"/>
      <c r="AT141" s="83"/>
      <c r="AU141" s="83"/>
      <c r="AV141" s="83"/>
      <c r="AW141" s="83"/>
      <c r="AX141" s="83"/>
      <c r="AY141" s="83"/>
      <c r="AZ141" s="83"/>
      <c r="BA141" s="83"/>
      <c r="BB141" s="78"/>
    </row>
    <row r="142" spans="1:55" s="77" customFormat="1" x14ac:dyDescent="0.2">
      <c r="A142" s="77" t="s">
        <v>141</v>
      </c>
      <c r="B142" s="78">
        <v>1400</v>
      </c>
      <c r="C142" s="78" t="s">
        <v>1</v>
      </c>
      <c r="D142" s="79" t="s">
        <v>4</v>
      </c>
      <c r="E142" s="79" t="s">
        <v>142</v>
      </c>
      <c r="F142" s="78">
        <v>0.01</v>
      </c>
      <c r="G142" s="78">
        <f t="shared" si="96"/>
        <v>0.99</v>
      </c>
      <c r="H142" s="79" t="s">
        <v>146</v>
      </c>
      <c r="I142" s="78" t="s">
        <v>144</v>
      </c>
      <c r="J142" s="78"/>
      <c r="K142" s="78">
        <v>5.0999999999999996</v>
      </c>
      <c r="L142" s="80">
        <v>15.7538689648781</v>
      </c>
      <c r="M142" s="78">
        <v>0.21725952500000001</v>
      </c>
      <c r="N142" s="78"/>
      <c r="O142" s="78"/>
      <c r="P142" s="81">
        <v>1.03171756778262</v>
      </c>
      <c r="Q142" s="81">
        <v>1.0337605787325701</v>
      </c>
      <c r="R142" s="81">
        <v>1.5238064580009301</v>
      </c>
      <c r="S142" s="78">
        <v>-3.76815441024607</v>
      </c>
      <c r="T142" s="78">
        <v>-4.0486427738409203</v>
      </c>
      <c r="U142" s="78">
        <v>-9.9080343486714693</v>
      </c>
      <c r="V142" s="78">
        <v>-3.7683684077189299</v>
      </c>
      <c r="W142" s="78">
        <v>-9.5514650486415196</v>
      </c>
      <c r="X142" s="78">
        <v>4.8980839999999996E-3</v>
      </c>
      <c r="Y142" s="78">
        <v>3.586335E-3</v>
      </c>
      <c r="Z142" s="82">
        <v>9.8975899999999992E-6</v>
      </c>
      <c r="AA142" s="82">
        <v>9.8975899999999992E-6</v>
      </c>
      <c r="AB142" s="83">
        <f>((EXP(S142)*0.0047)/X142)*0.99279954</f>
        <v>2.2001106791209354E-2</v>
      </c>
      <c r="AC142" s="82">
        <f t="shared" si="98"/>
        <v>1.4334637305718489E-14</v>
      </c>
      <c r="AD142" s="82">
        <f t="shared" si="99"/>
        <v>1.4789297136101888E-14</v>
      </c>
      <c r="AE142" s="82">
        <f t="shared" si="100"/>
        <v>3.7142807832533678E-7</v>
      </c>
      <c r="AF142" s="84">
        <f>((EXP(V142)*0.0047)/X142)*0.00720046</f>
        <v>1.5953290224344398E-4</v>
      </c>
      <c r="AG142" s="82">
        <f t="shared" si="101"/>
        <v>6.6846289908636288E-16</v>
      </c>
      <c r="AH142" s="83"/>
      <c r="AI142" s="83"/>
      <c r="AJ142" s="83"/>
      <c r="AK142" s="83"/>
      <c r="AL142" s="83"/>
      <c r="AM142" s="83"/>
      <c r="AN142" s="83"/>
      <c r="AO142" s="83"/>
      <c r="AP142" s="83"/>
      <c r="AQ142" s="83"/>
      <c r="AR142" s="83"/>
      <c r="AS142" s="83"/>
      <c r="AT142" s="83"/>
      <c r="AU142" s="83"/>
      <c r="AV142" s="83"/>
      <c r="AW142" s="83"/>
      <c r="AX142" s="83"/>
      <c r="AY142" s="83"/>
      <c r="AZ142" s="83"/>
      <c r="BA142" s="83"/>
      <c r="BB142" s="78"/>
    </row>
    <row r="143" spans="1:55" s="1" customFormat="1" x14ac:dyDescent="0.2">
      <c r="A143" s="1" t="s">
        <v>141</v>
      </c>
      <c r="B143" s="86">
        <v>1400</v>
      </c>
      <c r="C143" s="86" t="s">
        <v>1</v>
      </c>
      <c r="D143" s="87" t="s">
        <v>3</v>
      </c>
      <c r="E143" s="87" t="s">
        <v>142</v>
      </c>
      <c r="F143" s="86">
        <v>0.01</v>
      </c>
      <c r="G143" s="86">
        <f t="shared" si="96"/>
        <v>0.99</v>
      </c>
      <c r="H143" s="87" t="s">
        <v>143</v>
      </c>
      <c r="I143" s="86" t="s">
        <v>144</v>
      </c>
      <c r="J143" s="86"/>
      <c r="K143" s="86">
        <v>5.0999999999999996</v>
      </c>
      <c r="L143" s="88">
        <v>15.7538689648781</v>
      </c>
      <c r="M143" s="86">
        <v>0.72636160299999997</v>
      </c>
      <c r="N143" s="86"/>
      <c r="O143" s="86"/>
      <c r="P143" s="89">
        <v>1.1718747758653301</v>
      </c>
      <c r="Q143" s="89">
        <v>1.07133489245212</v>
      </c>
      <c r="R143" s="89">
        <v>2.4079517164217399</v>
      </c>
      <c r="S143" s="86">
        <v>-4.0815244808391604</v>
      </c>
      <c r="T143" s="86">
        <v>-4.4898528435540603</v>
      </c>
      <c r="U143" s="86">
        <v>-10.967034588732201</v>
      </c>
      <c r="V143" s="86">
        <v>-4.0816889680775601</v>
      </c>
      <c r="W143" s="86">
        <v>-10.315932872913001</v>
      </c>
      <c r="X143" s="86">
        <v>1.2262666E-2</v>
      </c>
      <c r="Y143" s="86">
        <v>6.9561500000000004E-3</v>
      </c>
      <c r="Z143" s="90">
        <v>9.9870999999999996E-6</v>
      </c>
      <c r="AA143" s="90">
        <v>9.9870999999999996E-6</v>
      </c>
      <c r="AB143" s="91">
        <f>((EXP(S143)*0.04)/X143)*0.99279954</f>
        <v>5.4670506733950769E-2</v>
      </c>
      <c r="AC143" s="90">
        <f t="shared" si="98"/>
        <v>3.5620111878378243E-14</v>
      </c>
      <c r="AD143" s="90">
        <f t="shared" si="99"/>
        <v>4.1742310623772482E-14</v>
      </c>
      <c r="AE143" s="90">
        <f t="shared" si="100"/>
        <v>1.0483436824052928E-6</v>
      </c>
      <c r="AF143" s="92">
        <f>((EXP(V143)*0.04)/X143)*0.00720046</f>
        <v>3.9644262061316334E-4</v>
      </c>
      <c r="AG143" s="90">
        <f t="shared" si="101"/>
        <v>1.6611443769265518E-15</v>
      </c>
      <c r="AH143" s="91"/>
      <c r="AI143" s="91"/>
      <c r="AJ143" s="91"/>
      <c r="AK143" s="91"/>
      <c r="AL143" s="91"/>
      <c r="AM143" s="91"/>
      <c r="AN143" s="91"/>
      <c r="AO143" s="91"/>
      <c r="AP143" s="91"/>
      <c r="AQ143" s="91"/>
      <c r="AR143" s="91"/>
      <c r="AS143" s="91"/>
      <c r="AT143" s="91"/>
      <c r="AU143" s="91"/>
      <c r="AV143" s="91"/>
      <c r="AW143" s="91"/>
      <c r="AX143" s="91"/>
      <c r="AY143" s="91"/>
      <c r="AZ143" s="91"/>
      <c r="BA143" s="91"/>
      <c r="BB143" s="86"/>
    </row>
    <row r="144" spans="1:55" s="1" customFormat="1" x14ac:dyDescent="0.2">
      <c r="A144" s="1" t="s">
        <v>141</v>
      </c>
      <c r="B144" s="86">
        <v>1400</v>
      </c>
      <c r="C144" s="86" t="s">
        <v>1</v>
      </c>
      <c r="D144" s="87" t="s">
        <v>3</v>
      </c>
      <c r="E144" s="87" t="s">
        <v>142</v>
      </c>
      <c r="F144" s="86">
        <v>0.01</v>
      </c>
      <c r="G144" s="86">
        <f t="shared" si="96"/>
        <v>0.99</v>
      </c>
      <c r="H144" s="87" t="s">
        <v>145</v>
      </c>
      <c r="I144" s="86" t="s">
        <v>144</v>
      </c>
      <c r="J144" s="86"/>
      <c r="K144" s="86">
        <v>5.0999999999999996</v>
      </c>
      <c r="L144" s="88">
        <v>15.7538689648781</v>
      </c>
      <c r="M144" s="86">
        <v>0.72636160299999997</v>
      </c>
      <c r="N144" s="86"/>
      <c r="O144" s="86"/>
      <c r="P144" s="89">
        <v>1.1297200193705601</v>
      </c>
      <c r="Q144" s="89">
        <v>1.0024894523619901</v>
      </c>
      <c r="R144" s="89">
        <v>39.3610975862507</v>
      </c>
      <c r="S144" s="86">
        <v>-3.9847497796263101</v>
      </c>
      <c r="T144" s="86">
        <v>-4.4297131497007003</v>
      </c>
      <c r="U144" s="86">
        <v>-10.9733139700233</v>
      </c>
      <c r="V144" s="86">
        <v>-3.9822844277618401</v>
      </c>
      <c r="W144" s="86">
        <v>-7.4225268508981896</v>
      </c>
      <c r="X144" s="86">
        <v>1.2262666E-2</v>
      </c>
      <c r="Y144" s="86">
        <v>6.9561500000000004E-3</v>
      </c>
      <c r="Z144" s="90">
        <v>9.9870999999999996E-6</v>
      </c>
      <c r="AA144" s="90">
        <v>9.9870999999999996E-6</v>
      </c>
      <c r="AB144" s="91">
        <f>((EXP(S144)*0.04)/X144)*0.99279954</f>
        <v>6.0225694671327094E-2</v>
      </c>
      <c r="AC144" s="90">
        <f t="shared" si="98"/>
        <v>3.923954816415679E-14</v>
      </c>
      <c r="AD144" s="90">
        <f t="shared" si="99"/>
        <v>4.4329703112103233E-14</v>
      </c>
      <c r="AE144" s="90">
        <f t="shared" si="100"/>
        <v>1.1133251491355912E-6</v>
      </c>
      <c r="AF144" s="92">
        <f>((EXP(V144)*0.04)/X144)*0.00720046</f>
        <v>4.3787603981419E-4</v>
      </c>
      <c r="AG144" s="90">
        <f t="shared" si="101"/>
        <v>1.8347556077679128E-15</v>
      </c>
      <c r="AH144" s="91"/>
      <c r="AI144" s="91"/>
      <c r="AJ144" s="91"/>
      <c r="AK144" s="91"/>
      <c r="AL144" s="91"/>
      <c r="AM144" s="91"/>
      <c r="AN144" s="91"/>
      <c r="AO144" s="91"/>
      <c r="AP144" s="91"/>
      <c r="AQ144" s="91"/>
      <c r="AR144" s="91"/>
      <c r="AS144" s="91"/>
      <c r="AT144" s="91"/>
      <c r="AU144" s="91"/>
      <c r="AV144" s="91"/>
      <c r="AW144" s="91"/>
      <c r="AX144" s="91"/>
      <c r="AY144" s="91"/>
      <c r="AZ144" s="91"/>
      <c r="BA144" s="91"/>
      <c r="BB144" s="86"/>
    </row>
    <row r="145" spans="1:55" s="1" customFormat="1" x14ac:dyDescent="0.2">
      <c r="A145" s="1" t="s">
        <v>141</v>
      </c>
      <c r="B145" s="86">
        <v>1400</v>
      </c>
      <c r="C145" s="86" t="s">
        <v>1</v>
      </c>
      <c r="D145" s="87" t="s">
        <v>3</v>
      </c>
      <c r="E145" s="87" t="s">
        <v>142</v>
      </c>
      <c r="F145" s="86">
        <v>0.01</v>
      </c>
      <c r="G145" s="86">
        <f t="shared" si="96"/>
        <v>0.99</v>
      </c>
      <c r="H145" s="87" t="s">
        <v>146</v>
      </c>
      <c r="I145" s="86" t="s">
        <v>144</v>
      </c>
      <c r="J145" s="86"/>
      <c r="K145" s="86">
        <v>5.0999999999999996</v>
      </c>
      <c r="L145" s="88">
        <v>15.7538689648781</v>
      </c>
      <c r="M145" s="86">
        <v>0.72636160299999997</v>
      </c>
      <c r="N145" s="86"/>
      <c r="O145" s="86"/>
      <c r="P145" s="89">
        <v>1.14541269898751</v>
      </c>
      <c r="Q145" s="89">
        <v>1.01029460454427</v>
      </c>
      <c r="R145" s="89">
        <v>39.527996920505799</v>
      </c>
      <c r="S145" s="86">
        <v>-3.9828207820647599</v>
      </c>
      <c r="T145" s="86">
        <v>-4.4139889758329298</v>
      </c>
      <c r="U145" s="86">
        <v>-10.9498341789759</v>
      </c>
      <c r="V145" s="86">
        <v>-3.9833238697608202</v>
      </c>
      <c r="W145" s="86">
        <v>-7.41933504688516</v>
      </c>
      <c r="X145" s="86">
        <v>1.2262666E-2</v>
      </c>
      <c r="Y145" s="86">
        <v>6.9561500000000004E-3</v>
      </c>
      <c r="Z145" s="90">
        <v>9.9870999999999996E-6</v>
      </c>
      <c r="AA145" s="90">
        <v>9.9870999999999996E-6</v>
      </c>
      <c r="AB145" s="91">
        <f>((EXP(S145)*0.04)/X145)*0.99279954</f>
        <v>6.0341982012430399E-2</v>
      </c>
      <c r="AC145" s="90">
        <f t="shared" si="98"/>
        <v>3.93153142096463E-14</v>
      </c>
      <c r="AD145" s="90">
        <f t="shared" si="99"/>
        <v>4.5032260160412967E-14</v>
      </c>
      <c r="AE145" s="90">
        <f t="shared" si="100"/>
        <v>1.1309696262169671E-6</v>
      </c>
      <c r="AF145" s="92">
        <f>((EXP(V145)*0.04)/X145)*0.00720046</f>
        <v>4.3742112953544342E-4</v>
      </c>
      <c r="AG145" s="90">
        <f t="shared" si="101"/>
        <v>1.8328494765593732E-15</v>
      </c>
      <c r="AH145" s="91"/>
      <c r="AI145" s="91"/>
      <c r="AJ145" s="91"/>
      <c r="AK145" s="91"/>
      <c r="AL145" s="91"/>
      <c r="AM145" s="91"/>
      <c r="AN145" s="91"/>
      <c r="AO145" s="91"/>
      <c r="AP145" s="91"/>
      <c r="AQ145" s="91"/>
      <c r="AR145" s="91"/>
      <c r="AS145" s="91"/>
      <c r="AT145" s="91"/>
      <c r="AU145" s="91"/>
      <c r="AV145" s="91"/>
      <c r="AW145" s="91"/>
      <c r="AX145" s="91"/>
      <c r="AY145" s="91"/>
      <c r="AZ145" s="91"/>
      <c r="BA145" s="91"/>
      <c r="BB145" s="86"/>
    </row>
    <row r="146" spans="1:55" s="93" customFormat="1" x14ac:dyDescent="0.2">
      <c r="A146" s="93" t="s">
        <v>141</v>
      </c>
      <c r="B146" s="94">
        <v>1400</v>
      </c>
      <c r="C146" s="94" t="s">
        <v>1</v>
      </c>
      <c r="D146" s="95" t="s">
        <v>147</v>
      </c>
      <c r="E146" s="95" t="s">
        <v>142</v>
      </c>
      <c r="F146" s="94">
        <v>0.01</v>
      </c>
      <c r="G146" s="94">
        <f t="shared" si="96"/>
        <v>0.99</v>
      </c>
      <c r="H146" s="95" t="s">
        <v>143</v>
      </c>
      <c r="I146" s="94" t="s">
        <v>144</v>
      </c>
      <c r="J146" s="94"/>
      <c r="K146" s="94">
        <v>5.0999999999999996</v>
      </c>
      <c r="L146" s="96">
        <v>15.7538689648781</v>
      </c>
      <c r="M146" s="94"/>
      <c r="N146" s="96">
        <v>0.96736889287315098</v>
      </c>
      <c r="O146" s="96">
        <v>3.2631107126848947E-2</v>
      </c>
      <c r="P146" s="97">
        <f t="shared" ref="P146:Q148" si="102">((P143*$O146*AC143)+(P140*$N146*AC140))/(AC143*$O146+AC140*$N146)</f>
        <v>1.0315862874807833</v>
      </c>
      <c r="Q146" s="97">
        <f t="shared" si="102"/>
        <v>1.1156060843078235</v>
      </c>
      <c r="R146" s="97">
        <f>((R143*$O146*AG143)+(R140*$N146*AG140))/(AG143*$O146+AG140*$N146)</f>
        <v>1.5102404729564338</v>
      </c>
      <c r="S146" s="94"/>
      <c r="T146" s="94"/>
      <c r="U146" s="94"/>
      <c r="V146" s="94"/>
      <c r="W146" s="94"/>
      <c r="X146" s="94"/>
      <c r="Y146" s="94"/>
      <c r="Z146" s="98"/>
      <c r="AA146" s="98"/>
      <c r="AB146" s="94"/>
      <c r="AC146" s="94"/>
      <c r="AD146" s="94"/>
      <c r="AE146" s="94"/>
      <c r="AF146" s="94"/>
      <c r="AG146" s="94"/>
      <c r="AH146" s="100"/>
      <c r="AI146" s="100"/>
      <c r="AJ146" s="100"/>
      <c r="AK146" s="100"/>
      <c r="AL146" s="100"/>
      <c r="AM146" s="100"/>
      <c r="AN146" s="100"/>
      <c r="AO146" s="100"/>
      <c r="AP146" s="100"/>
      <c r="AQ146" s="100"/>
      <c r="AR146" s="100"/>
      <c r="AS146" s="100"/>
      <c r="AT146" s="100"/>
      <c r="AU146" s="100"/>
      <c r="AV146" s="100"/>
      <c r="AW146" s="100"/>
      <c r="AX146" s="100"/>
      <c r="AY146" s="100"/>
      <c r="AZ146" s="100"/>
      <c r="BA146" s="100"/>
      <c r="BB146" s="96">
        <v>8.41264752609219</v>
      </c>
      <c r="BC146" s="99">
        <f>($BE$3 - BB146*(2.7-3.3) - 200*(3.3)) / (1.03-3.3) * 1000</f>
        <v>1362.295808081401</v>
      </c>
    </row>
    <row r="147" spans="1:55" s="93" customFormat="1" x14ac:dyDescent="0.2">
      <c r="A147" s="93" t="s">
        <v>141</v>
      </c>
      <c r="B147" s="94">
        <v>1400</v>
      </c>
      <c r="C147" s="94" t="s">
        <v>1</v>
      </c>
      <c r="D147" s="95" t="s">
        <v>147</v>
      </c>
      <c r="E147" s="95" t="s">
        <v>142</v>
      </c>
      <c r="F147" s="94">
        <v>0.01</v>
      </c>
      <c r="G147" s="94">
        <f t="shared" si="96"/>
        <v>0.99</v>
      </c>
      <c r="H147" s="95" t="s">
        <v>145</v>
      </c>
      <c r="I147" s="94" t="s">
        <v>144</v>
      </c>
      <c r="J147" s="94"/>
      <c r="K147" s="94">
        <v>5.0999999999999996</v>
      </c>
      <c r="L147" s="96">
        <v>15.7538689648781</v>
      </c>
      <c r="M147" s="94"/>
      <c r="N147" s="96">
        <v>0.96736889287315098</v>
      </c>
      <c r="O147" s="96">
        <v>3.2631107126848947E-2</v>
      </c>
      <c r="P147" s="97">
        <f t="shared" si="102"/>
        <v>1.0407294449814879</v>
      </c>
      <c r="Q147" s="97">
        <f t="shared" si="102"/>
        <v>1.0008484609463648</v>
      </c>
      <c r="R147" s="97">
        <f>((R144*$O147*AG144)+(R141*$N147*AG141))/(AG144*$O147+AG141*$N147)</f>
        <v>4.6134755597755372</v>
      </c>
      <c r="S147" s="94"/>
      <c r="T147" s="94"/>
      <c r="U147" s="94"/>
      <c r="V147" s="94"/>
      <c r="W147" s="94"/>
      <c r="X147" s="94"/>
      <c r="Y147" s="94"/>
      <c r="Z147" s="98"/>
      <c r="AA147" s="98"/>
      <c r="AB147" s="94"/>
      <c r="AC147" s="94"/>
      <c r="AD147" s="94"/>
      <c r="AE147" s="94"/>
      <c r="AF147" s="94"/>
      <c r="AG147" s="94"/>
      <c r="AH147" s="100"/>
      <c r="AI147" s="100"/>
      <c r="AJ147" s="100"/>
      <c r="AK147" s="100"/>
      <c r="AL147" s="100"/>
      <c r="AM147" s="100"/>
      <c r="AN147" s="100"/>
      <c r="AO147" s="100"/>
      <c r="AP147" s="100"/>
      <c r="AQ147" s="100"/>
      <c r="AR147" s="100"/>
      <c r="AS147" s="100"/>
      <c r="AT147" s="100"/>
      <c r="AU147" s="100"/>
      <c r="AV147" s="100"/>
      <c r="AW147" s="100"/>
      <c r="AX147" s="100"/>
      <c r="AY147" s="100"/>
      <c r="AZ147" s="100"/>
      <c r="BA147" s="100"/>
      <c r="BB147" s="96">
        <v>8.41264752609219</v>
      </c>
      <c r="BC147" s="99">
        <f>($BE$3 - BB147*(2.7-3.3) - 200*(3.3)) / (1.03-3.3) * 1000</f>
        <v>1362.295808081401</v>
      </c>
    </row>
    <row r="148" spans="1:55" s="93" customFormat="1" x14ac:dyDescent="0.2">
      <c r="A148" s="93" t="s">
        <v>141</v>
      </c>
      <c r="B148" s="94">
        <v>1400</v>
      </c>
      <c r="C148" s="94" t="s">
        <v>1</v>
      </c>
      <c r="D148" s="95" t="s">
        <v>147</v>
      </c>
      <c r="E148" s="95" t="s">
        <v>142</v>
      </c>
      <c r="F148" s="94">
        <v>0.01</v>
      </c>
      <c r="G148" s="94">
        <f t="shared" si="96"/>
        <v>0.99</v>
      </c>
      <c r="H148" s="95" t="s">
        <v>146</v>
      </c>
      <c r="I148" s="94" t="s">
        <v>144</v>
      </c>
      <c r="J148" s="94"/>
      <c r="K148" s="94">
        <v>5.0999999999999996</v>
      </c>
      <c r="L148" s="96">
        <v>15.7538689648781</v>
      </c>
      <c r="M148" s="94"/>
      <c r="N148" s="96">
        <v>0.96736889287315098</v>
      </c>
      <c r="O148" s="96">
        <v>3.2631107126848947E-2</v>
      </c>
      <c r="P148" s="97">
        <f t="shared" si="102"/>
        <v>1.0413454101992228</v>
      </c>
      <c r="Q148" s="97">
        <f t="shared" si="102"/>
        <v>1.0315748670107452</v>
      </c>
      <c r="R148" s="97">
        <f>((R145*$O148*AG145)+(R142*$N148*AG142))/(AG145*$O148+AG142*$N148)</f>
        <v>4.7411961952100032</v>
      </c>
      <c r="S148" s="94"/>
      <c r="T148" s="94"/>
      <c r="U148" s="94"/>
      <c r="V148" s="94"/>
      <c r="W148" s="94"/>
      <c r="X148" s="94"/>
      <c r="Y148" s="94"/>
      <c r="Z148" s="98"/>
      <c r="AA148" s="98"/>
      <c r="AB148" s="94"/>
      <c r="AC148" s="94"/>
      <c r="AD148" s="94"/>
      <c r="AE148" s="94"/>
      <c r="AF148" s="94"/>
      <c r="AG148" s="94"/>
      <c r="AH148" s="100"/>
      <c r="AI148" s="100"/>
      <c r="AJ148" s="100"/>
      <c r="AK148" s="100"/>
      <c r="AL148" s="100"/>
      <c r="AM148" s="100"/>
      <c r="AN148" s="100"/>
      <c r="AO148" s="100"/>
      <c r="AP148" s="100"/>
      <c r="AQ148" s="100"/>
      <c r="AR148" s="100"/>
      <c r="AS148" s="100"/>
      <c r="AT148" s="100"/>
      <c r="AU148" s="100"/>
      <c r="AV148" s="100"/>
      <c r="AW148" s="100"/>
      <c r="AX148" s="100"/>
      <c r="AY148" s="100"/>
      <c r="AZ148" s="100"/>
      <c r="BA148" s="100"/>
      <c r="BB148" s="96">
        <v>8.41264752609219</v>
      </c>
      <c r="BC148" s="99">
        <f>($BE$3 - BB148*(2.7-3.3) - 200*(3.3)) / (1.03-3.3) * 1000</f>
        <v>1362.295808081401</v>
      </c>
    </row>
    <row r="149" spans="1:55" s="77" customFormat="1" x14ac:dyDescent="0.2">
      <c r="A149" s="77" t="s">
        <v>141</v>
      </c>
      <c r="B149" s="78">
        <v>1400</v>
      </c>
      <c r="C149" s="78" t="s">
        <v>1</v>
      </c>
      <c r="D149" s="79" t="s">
        <v>4</v>
      </c>
      <c r="E149" s="79" t="s">
        <v>142</v>
      </c>
      <c r="F149" s="78">
        <v>0.05</v>
      </c>
      <c r="G149" s="78">
        <f t="shared" si="96"/>
        <v>0.95</v>
      </c>
      <c r="H149" s="79" t="s">
        <v>143</v>
      </c>
      <c r="I149" s="78" t="s">
        <v>144</v>
      </c>
      <c r="J149" s="78"/>
      <c r="K149" s="78">
        <v>5.0999999999999996</v>
      </c>
      <c r="L149" s="80">
        <v>15.7538689648781</v>
      </c>
      <c r="M149" s="78">
        <v>0.20629377399999899</v>
      </c>
      <c r="N149" s="78"/>
      <c r="O149" s="78"/>
      <c r="P149" s="81">
        <v>1.01772864219306</v>
      </c>
      <c r="Q149" s="81">
        <v>1.1242448161691301</v>
      </c>
      <c r="R149" s="81">
        <v>1.41834989873592</v>
      </c>
      <c r="S149" s="78">
        <v>-3.7409841441776002</v>
      </c>
      <c r="T149" s="78">
        <v>-4.0357760933363398</v>
      </c>
      <c r="U149" s="78">
        <v>-9.8111097443956794</v>
      </c>
      <c r="V149" s="78">
        <v>-3.7412823171165699</v>
      </c>
      <c r="W149" s="78">
        <v>-9.5965986231584992</v>
      </c>
      <c r="X149" s="78">
        <v>4.9045310000000002E-3</v>
      </c>
      <c r="Y149" s="78">
        <v>3.5887150000000001E-3</v>
      </c>
      <c r="Z149" s="82">
        <v>9.9056399999999999E-6</v>
      </c>
      <c r="AA149" s="82">
        <v>9.9056399999999999E-6</v>
      </c>
      <c r="AB149" s="83">
        <f>((EXP(S149)*0.0047)/X149)*0.99279954</f>
        <v>2.257736065710645E-2</v>
      </c>
      <c r="AC149" s="82">
        <f t="shared" ref="AC149:AC154" si="103">AB149/238.050785*0.0000000001551</f>
        <v>1.4710090697315747E-14</v>
      </c>
      <c r="AD149" s="82">
        <f t="shared" ref="AD149:AD154" si="104">P149*AC149</f>
        <v>1.4970880631915918E-14</v>
      </c>
      <c r="AE149" s="82">
        <f t="shared" ref="AE149:AE154" si="105">AD149*230/0.000009158</f>
        <v>3.7598848496840591E-7</v>
      </c>
      <c r="AF149" s="84">
        <f>((EXP(V149)*0.0047)/X149)*0.00720046</f>
        <v>1.6369761447399719E-4</v>
      </c>
      <c r="AG149" s="82">
        <f t="shared" ref="AG149:AG154" si="106">AF149/235.043992*0.00000000098486385</f>
        <v>6.8591356645557911E-16</v>
      </c>
      <c r="AH149" s="83"/>
      <c r="AI149" s="83"/>
      <c r="AJ149" s="83"/>
      <c r="AK149" s="83"/>
      <c r="AL149" s="83"/>
      <c r="AM149" s="83"/>
      <c r="AN149" s="83"/>
      <c r="AO149" s="83"/>
      <c r="AP149" s="83"/>
      <c r="AQ149" s="83"/>
      <c r="AR149" s="83"/>
      <c r="AS149" s="83"/>
      <c r="AT149" s="83"/>
      <c r="AU149" s="83"/>
      <c r="AV149" s="83"/>
      <c r="AW149" s="83"/>
      <c r="AX149" s="83"/>
      <c r="AY149" s="83"/>
      <c r="AZ149" s="83"/>
      <c r="BA149" s="83"/>
      <c r="BB149" s="78"/>
    </row>
    <row r="150" spans="1:55" s="77" customFormat="1" x14ac:dyDescent="0.2">
      <c r="A150" s="77" t="s">
        <v>141</v>
      </c>
      <c r="B150" s="78">
        <v>1400</v>
      </c>
      <c r="C150" s="78" t="s">
        <v>1</v>
      </c>
      <c r="D150" s="79" t="s">
        <v>4</v>
      </c>
      <c r="E150" s="79" t="s">
        <v>142</v>
      </c>
      <c r="F150" s="78">
        <v>0.05</v>
      </c>
      <c r="G150" s="78">
        <f t="shared" si="96"/>
        <v>0.95</v>
      </c>
      <c r="H150" s="79" t="s">
        <v>145</v>
      </c>
      <c r="I150" s="78" t="s">
        <v>144</v>
      </c>
      <c r="J150" s="78"/>
      <c r="K150" s="78">
        <v>5.0999999999999996</v>
      </c>
      <c r="L150" s="80">
        <v>15.7538689648781</v>
      </c>
      <c r="M150" s="78">
        <v>0.20629377399999899</v>
      </c>
      <c r="N150" s="78"/>
      <c r="O150" s="78"/>
      <c r="P150" s="81">
        <v>1.0303000554466699</v>
      </c>
      <c r="Q150" s="81">
        <v>1.0006375851429901</v>
      </c>
      <c r="R150" s="81">
        <v>1.09151383154691</v>
      </c>
      <c r="S150" s="78">
        <v>-3.7350990398995201</v>
      </c>
      <c r="T150" s="78">
        <v>-4.0176142361365397</v>
      </c>
      <c r="U150" s="78">
        <v>-9.9094220409583809</v>
      </c>
      <c r="V150" s="78">
        <v>-3.7382372294620501</v>
      </c>
      <c r="W150" s="78">
        <v>-9.8554821192962301</v>
      </c>
      <c r="X150" s="78">
        <v>4.9045310000000002E-3</v>
      </c>
      <c r="Y150" s="78">
        <v>3.5887150000000001E-3</v>
      </c>
      <c r="Z150" s="82">
        <v>9.9056399999999999E-6</v>
      </c>
      <c r="AA150" s="82">
        <v>9.9056399999999999E-6</v>
      </c>
      <c r="AB150" s="83">
        <f>((EXP(S150)*0.0047)/X150)*0.99279954</f>
        <v>2.2710622524268854E-2</v>
      </c>
      <c r="AC150" s="82">
        <f t="shared" si="103"/>
        <v>1.4796916353433153E-14</v>
      </c>
      <c r="AD150" s="82">
        <f t="shared" si="104"/>
        <v>1.5245263739381914E-14</v>
      </c>
      <c r="AE150" s="82">
        <f t="shared" si="105"/>
        <v>3.8287952173595115E-7</v>
      </c>
      <c r="AF150" s="84">
        <f>((EXP(V150)*0.0047)/X150)*0.00720046</f>
        <v>1.6419684777772714E-4</v>
      </c>
      <c r="AG150" s="82">
        <f t="shared" si="106"/>
        <v>6.8800541670614703E-16</v>
      </c>
      <c r="AH150" s="83"/>
      <c r="AI150" s="83"/>
      <c r="AJ150" s="83"/>
      <c r="AK150" s="83"/>
      <c r="AL150" s="83"/>
      <c r="AM150" s="83"/>
      <c r="AN150" s="83"/>
      <c r="AO150" s="83"/>
      <c r="AP150" s="83"/>
      <c r="AQ150" s="83"/>
      <c r="AR150" s="83"/>
      <c r="AS150" s="83"/>
      <c r="AT150" s="83"/>
      <c r="AU150" s="83"/>
      <c r="AV150" s="83"/>
      <c r="AW150" s="83"/>
      <c r="AX150" s="83"/>
      <c r="AY150" s="83"/>
      <c r="AZ150" s="83"/>
      <c r="BA150" s="83"/>
      <c r="BB150" s="78"/>
    </row>
    <row r="151" spans="1:55" s="77" customFormat="1" x14ac:dyDescent="0.2">
      <c r="A151" s="77" t="s">
        <v>141</v>
      </c>
      <c r="B151" s="78">
        <v>1400</v>
      </c>
      <c r="C151" s="78" t="s">
        <v>1</v>
      </c>
      <c r="D151" s="79" t="s">
        <v>4</v>
      </c>
      <c r="E151" s="79" t="s">
        <v>142</v>
      </c>
      <c r="F151" s="78">
        <v>0.05</v>
      </c>
      <c r="G151" s="78">
        <f t="shared" si="96"/>
        <v>0.95</v>
      </c>
      <c r="H151" s="79" t="s">
        <v>146</v>
      </c>
      <c r="I151" s="78" t="s">
        <v>144</v>
      </c>
      <c r="J151" s="78"/>
      <c r="K151" s="78">
        <v>5.0999999999999996</v>
      </c>
      <c r="L151" s="80">
        <v>15.7538689648781</v>
      </c>
      <c r="M151" s="78">
        <v>0.20629377399999899</v>
      </c>
      <c r="N151" s="78"/>
      <c r="O151" s="78"/>
      <c r="P151" s="81">
        <v>1.0292746577651599</v>
      </c>
      <c r="Q151" s="81">
        <v>1.03521370945526</v>
      </c>
      <c r="R151" s="81">
        <v>1.2203186912665001</v>
      </c>
      <c r="S151" s="78">
        <v>-3.7360252748142702</v>
      </c>
      <c r="T151" s="78">
        <v>-4.0195362084330499</v>
      </c>
      <c r="U151" s="78">
        <v>-9.8773735072586195</v>
      </c>
      <c r="V151" s="78">
        <v>-3.7384097419272</v>
      </c>
      <c r="W151" s="78">
        <v>-9.7441081537607896</v>
      </c>
      <c r="X151" s="78">
        <v>4.9045310000000002E-3</v>
      </c>
      <c r="Y151" s="78">
        <v>3.5887150000000001E-3</v>
      </c>
      <c r="Z151" s="82">
        <v>9.9056399999999999E-6</v>
      </c>
      <c r="AA151" s="82">
        <v>9.9056399999999999E-6</v>
      </c>
      <c r="AB151" s="83">
        <f>((EXP(S151)*0.0047)/X151)*0.99279954</f>
        <v>2.268959689159189E-2</v>
      </c>
      <c r="AC151" s="82">
        <f t="shared" si="103"/>
        <v>1.4783217278136268E-14</v>
      </c>
      <c r="AD151" s="82">
        <f t="shared" si="104"/>
        <v>1.5215990904621705E-14</v>
      </c>
      <c r="AE151" s="82">
        <f t="shared" si="105"/>
        <v>3.8214434462360693E-7</v>
      </c>
      <c r="AF151" s="84">
        <f>((EXP(V151)*0.0047)/X151)*0.00720046</f>
        <v>1.6416852421790096E-4</v>
      </c>
      <c r="AG151" s="82">
        <f t="shared" si="106"/>
        <v>6.8788673743279587E-16</v>
      </c>
      <c r="AH151" s="83"/>
      <c r="AI151" s="83"/>
      <c r="AJ151" s="83"/>
      <c r="AK151" s="83"/>
      <c r="AL151" s="83"/>
      <c r="AM151" s="83"/>
      <c r="AN151" s="83"/>
      <c r="AO151" s="83"/>
      <c r="AP151" s="83"/>
      <c r="AQ151" s="83"/>
      <c r="AR151" s="83"/>
      <c r="AS151" s="83"/>
      <c r="AT151" s="83"/>
      <c r="AU151" s="83"/>
      <c r="AV151" s="83"/>
      <c r="AW151" s="83"/>
      <c r="AX151" s="83"/>
      <c r="AY151" s="83"/>
      <c r="AZ151" s="83"/>
      <c r="BA151" s="83"/>
      <c r="BB151" s="78"/>
    </row>
    <row r="152" spans="1:55" s="1" customFormat="1" x14ac:dyDescent="0.2">
      <c r="A152" s="1" t="s">
        <v>141</v>
      </c>
      <c r="B152" s="86">
        <v>1400</v>
      </c>
      <c r="C152" s="86" t="s">
        <v>1</v>
      </c>
      <c r="D152" s="87" t="s">
        <v>3</v>
      </c>
      <c r="E152" s="87" t="s">
        <v>142</v>
      </c>
      <c r="F152" s="86">
        <v>0.05</v>
      </c>
      <c r="G152" s="86">
        <f t="shared" si="96"/>
        <v>0.95</v>
      </c>
      <c r="H152" s="87" t="s">
        <v>143</v>
      </c>
      <c r="I152" s="86" t="s">
        <v>144</v>
      </c>
      <c r="J152" s="86"/>
      <c r="K152" s="86">
        <v>5.0999999999999996</v>
      </c>
      <c r="L152" s="88">
        <v>15.7538689648781</v>
      </c>
      <c r="M152" s="86">
        <v>0.69250480000000003</v>
      </c>
      <c r="N152" s="86"/>
      <c r="O152" s="86"/>
      <c r="P152" s="89">
        <v>1.17158555196175</v>
      </c>
      <c r="Q152" s="89">
        <v>1.07988417550264</v>
      </c>
      <c r="R152" s="89">
        <v>2.4079814800846502</v>
      </c>
      <c r="S152" s="86">
        <v>-4.0338477547723599</v>
      </c>
      <c r="T152" s="86">
        <v>-4.44242295388218</v>
      </c>
      <c r="U152" s="86">
        <v>-10.911657078222699</v>
      </c>
      <c r="V152" s="86">
        <v>-4.0340176495493099</v>
      </c>
      <c r="W152" s="86">
        <v>-10.2682499310664</v>
      </c>
      <c r="X152" s="86">
        <v>1.2262011999999999E-2</v>
      </c>
      <c r="Y152" s="86">
        <v>6.9557789999999996E-3</v>
      </c>
      <c r="Z152" s="90">
        <v>9.9865600000000008E-6</v>
      </c>
      <c r="AA152" s="90">
        <v>9.9865600000000008E-6</v>
      </c>
      <c r="AB152" s="91">
        <f>((EXP(S152)*0.04)/X152)*0.99279954</f>
        <v>5.7343210067193756E-2</v>
      </c>
      <c r="AC152" s="90">
        <f t="shared" si="103"/>
        <v>3.736148940412758E-14</v>
      </c>
      <c r="AD152" s="90">
        <f t="shared" si="104"/>
        <v>4.3772181185647885E-14</v>
      </c>
      <c r="AE152" s="90">
        <f t="shared" si="105"/>
        <v>1.0993231789363414E-6</v>
      </c>
      <c r="AF152" s="92">
        <f>((EXP(V152)*0.04)/X152)*0.00720046</f>
        <v>4.1582145293101737E-4</v>
      </c>
      <c r="AG152" s="90">
        <f t="shared" si="106"/>
        <v>1.7423441184841498E-15</v>
      </c>
      <c r="AH152" s="91"/>
      <c r="AI152" s="91"/>
      <c r="AJ152" s="91"/>
      <c r="AK152" s="91"/>
      <c r="AL152" s="91"/>
      <c r="AM152" s="91"/>
      <c r="AN152" s="91"/>
      <c r="AO152" s="91"/>
      <c r="AP152" s="91"/>
      <c r="AQ152" s="91"/>
      <c r="AR152" s="91"/>
      <c r="AS152" s="91"/>
      <c r="AT152" s="91"/>
      <c r="AU152" s="91"/>
      <c r="AV152" s="91"/>
      <c r="AW152" s="91"/>
      <c r="AX152" s="91"/>
      <c r="AY152" s="91"/>
      <c r="AZ152" s="91"/>
      <c r="BA152" s="91"/>
      <c r="BB152" s="86"/>
    </row>
    <row r="153" spans="1:55" s="1" customFormat="1" x14ac:dyDescent="0.2">
      <c r="A153" s="1" t="s">
        <v>141</v>
      </c>
      <c r="B153" s="86">
        <v>1400</v>
      </c>
      <c r="C153" s="86" t="s">
        <v>1</v>
      </c>
      <c r="D153" s="87" t="s">
        <v>3</v>
      </c>
      <c r="E153" s="87" t="s">
        <v>142</v>
      </c>
      <c r="F153" s="86">
        <v>0.05</v>
      </c>
      <c r="G153" s="86">
        <f t="shared" si="96"/>
        <v>0.95</v>
      </c>
      <c r="H153" s="87" t="s">
        <v>145</v>
      </c>
      <c r="I153" s="86" t="s">
        <v>144</v>
      </c>
      <c r="J153" s="86"/>
      <c r="K153" s="86">
        <v>5.0999999999999996</v>
      </c>
      <c r="L153" s="88">
        <v>15.7538689648781</v>
      </c>
      <c r="M153" s="86">
        <v>0.69250480000000003</v>
      </c>
      <c r="N153" s="86"/>
      <c r="O153" s="86"/>
      <c r="P153" s="89">
        <v>1.13199472044483</v>
      </c>
      <c r="Q153" s="89">
        <v>1.00252801154965</v>
      </c>
      <c r="R153" s="89">
        <v>38.908778510222099</v>
      </c>
      <c r="S153" s="86">
        <v>-3.9312504394864698</v>
      </c>
      <c r="T153" s="86">
        <v>-4.3742023267530499</v>
      </c>
      <c r="U153" s="86">
        <v>-10.917765420069999</v>
      </c>
      <c r="V153" s="86">
        <v>-3.9313429781410898</v>
      </c>
      <c r="W153" s="86">
        <v>-7.3831442022721196</v>
      </c>
      <c r="X153" s="86">
        <v>1.2262011999999999E-2</v>
      </c>
      <c r="Y153" s="86">
        <v>6.9557789999999996E-3</v>
      </c>
      <c r="Z153" s="90">
        <v>9.9865600000000008E-6</v>
      </c>
      <c r="AA153" s="90">
        <v>9.9865600000000008E-6</v>
      </c>
      <c r="AB153" s="91">
        <f>((EXP(S153)*0.04)/X153)*0.99279954</f>
        <v>6.3538864446597385E-2</v>
      </c>
      <c r="AC153" s="90">
        <f t="shared" si="103"/>
        <v>4.1398216248970805E-14</v>
      </c>
      <c r="AD153" s="90">
        <f t="shared" si="104"/>
        <v>4.6862562229668321E-14</v>
      </c>
      <c r="AE153" s="90">
        <f t="shared" si="105"/>
        <v>1.176937029135588E-6</v>
      </c>
      <c r="AF153" s="92">
        <f>((EXP(V153)*0.04)/X153)*0.00720046</f>
        <v>4.6078457749876132E-4</v>
      </c>
      <c r="AG153" s="90">
        <f t="shared" si="106"/>
        <v>1.9307452581730038E-15</v>
      </c>
      <c r="AH153" s="91"/>
      <c r="AI153" s="91"/>
      <c r="AJ153" s="91"/>
      <c r="AK153" s="91"/>
      <c r="AL153" s="91"/>
      <c r="AM153" s="91"/>
      <c r="AN153" s="91"/>
      <c r="AO153" s="91"/>
      <c r="AP153" s="91"/>
      <c r="AQ153" s="91"/>
      <c r="AR153" s="91"/>
      <c r="AS153" s="91"/>
      <c r="AT153" s="91"/>
      <c r="AU153" s="91"/>
      <c r="AV153" s="91"/>
      <c r="AW153" s="91"/>
      <c r="AX153" s="91"/>
      <c r="AY153" s="91"/>
      <c r="AZ153" s="91"/>
      <c r="BA153" s="91"/>
      <c r="BB153" s="86"/>
    </row>
    <row r="154" spans="1:55" s="1" customFormat="1" x14ac:dyDescent="0.2">
      <c r="A154" s="1" t="s">
        <v>141</v>
      </c>
      <c r="B154" s="86">
        <v>1400</v>
      </c>
      <c r="C154" s="86" t="s">
        <v>1</v>
      </c>
      <c r="D154" s="87" t="s">
        <v>3</v>
      </c>
      <c r="E154" s="87" t="s">
        <v>142</v>
      </c>
      <c r="F154" s="86">
        <v>0.05</v>
      </c>
      <c r="G154" s="86">
        <f t="shared" si="96"/>
        <v>0.95</v>
      </c>
      <c r="H154" s="87" t="s">
        <v>146</v>
      </c>
      <c r="I154" s="86" t="s">
        <v>144</v>
      </c>
      <c r="J154" s="86"/>
      <c r="K154" s="86">
        <v>5.0999999999999996</v>
      </c>
      <c r="L154" s="88">
        <v>15.7538689648781</v>
      </c>
      <c r="M154" s="86">
        <v>0.69250480000000003</v>
      </c>
      <c r="N154" s="86"/>
      <c r="O154" s="86"/>
      <c r="P154" s="89">
        <v>1.14727142784809</v>
      </c>
      <c r="Q154" s="89">
        <v>1.0113558402952301</v>
      </c>
      <c r="R154" s="89">
        <v>39.076569048302801</v>
      </c>
      <c r="S154" s="86">
        <v>-3.9315298602450302</v>
      </c>
      <c r="T154" s="86">
        <v>-4.3610766116702004</v>
      </c>
      <c r="U154" s="86">
        <v>-10.8958726797387</v>
      </c>
      <c r="V154" s="86">
        <v>-3.9320203979053598</v>
      </c>
      <c r="W154" s="86">
        <v>-7.3795184855563196</v>
      </c>
      <c r="X154" s="86">
        <v>1.2262011999999999E-2</v>
      </c>
      <c r="Y154" s="86">
        <v>6.9557789999999996E-3</v>
      </c>
      <c r="Z154" s="90">
        <v>9.9865600000000008E-6</v>
      </c>
      <c r="AA154" s="90">
        <v>9.9865600000000008E-6</v>
      </c>
      <c r="AB154" s="91">
        <f>((EXP(S154)*0.04)/X154)*0.99279954</f>
        <v>6.3521112849093564E-2</v>
      </c>
      <c r="AC154" s="90">
        <f t="shared" si="103"/>
        <v>4.1386650343935698E-14</v>
      </c>
      <c r="AD154" s="90">
        <f t="shared" si="104"/>
        <v>4.7481721433936754E-14</v>
      </c>
      <c r="AE154" s="90">
        <f t="shared" si="105"/>
        <v>1.1924869982316505E-6</v>
      </c>
      <c r="AF154" s="92">
        <f>((EXP(V154)*0.04)/X154)*0.00720046</f>
        <v>4.6047253862147703E-4</v>
      </c>
      <c r="AG154" s="90">
        <f t="shared" si="106"/>
        <v>1.9294377760824517E-15</v>
      </c>
      <c r="AH154" s="91"/>
      <c r="AI154" s="91"/>
      <c r="AJ154" s="91"/>
      <c r="AK154" s="91"/>
      <c r="AL154" s="91"/>
      <c r="AM154" s="91"/>
      <c r="AN154" s="91"/>
      <c r="AO154" s="91"/>
      <c r="AP154" s="91"/>
      <c r="AQ154" s="91"/>
      <c r="AR154" s="91"/>
      <c r="AS154" s="91"/>
      <c r="AT154" s="91"/>
      <c r="AU154" s="91"/>
      <c r="AV154" s="91"/>
      <c r="AW154" s="91"/>
      <c r="AX154" s="91"/>
      <c r="AY154" s="91"/>
      <c r="AZ154" s="91"/>
      <c r="BA154" s="91"/>
      <c r="BB154" s="86"/>
    </row>
    <row r="155" spans="1:55" s="93" customFormat="1" x14ac:dyDescent="0.2">
      <c r="A155" s="93" t="s">
        <v>141</v>
      </c>
      <c r="B155" s="94">
        <v>1400</v>
      </c>
      <c r="C155" s="94" t="s">
        <v>1</v>
      </c>
      <c r="D155" s="95" t="s">
        <v>147</v>
      </c>
      <c r="E155" s="95" t="s">
        <v>142</v>
      </c>
      <c r="F155" s="94">
        <v>0.05</v>
      </c>
      <c r="G155" s="94">
        <f t="shared" si="96"/>
        <v>0.95</v>
      </c>
      <c r="H155" s="95" t="s">
        <v>143</v>
      </c>
      <c r="I155" s="94" t="s">
        <v>144</v>
      </c>
      <c r="J155" s="94"/>
      <c r="K155" s="94">
        <v>5.0999999999999996</v>
      </c>
      <c r="L155" s="96">
        <v>15.7538689648781</v>
      </c>
      <c r="M155" s="94"/>
      <c r="N155" s="96">
        <v>0.85062419285406798</v>
      </c>
      <c r="O155" s="96">
        <v>0.14937580714593202</v>
      </c>
      <c r="P155" s="97">
        <f t="shared" ref="P155:Q157" si="107">((P152*$O155*AC152)+(P149*$N155*AC149))/(AC152*$O155+AC149*$N155)</f>
        <v>1.0651850636358853</v>
      </c>
      <c r="Q155" s="97">
        <f t="shared" si="107"/>
        <v>1.1091952240429728</v>
      </c>
      <c r="R155" s="97">
        <f>((R152*$O155*AG152)+(R149*$N155*AG149))/(AG152*$O155+AG149*$N155)</f>
        <v>1.7236240644855354</v>
      </c>
      <c r="S155" s="94"/>
      <c r="T155" s="94"/>
      <c r="U155" s="94"/>
      <c r="V155" s="94"/>
      <c r="W155" s="94"/>
      <c r="X155" s="94"/>
      <c r="Y155" s="94"/>
      <c r="Z155" s="98"/>
      <c r="AA155" s="98"/>
      <c r="AB155" s="94"/>
      <c r="AC155" s="94"/>
      <c r="AD155" s="94"/>
      <c r="AE155" s="94"/>
      <c r="AF155" s="94"/>
      <c r="AG155" s="94"/>
      <c r="AH155" s="100"/>
      <c r="AI155" s="100"/>
      <c r="AJ155" s="100"/>
      <c r="AK155" s="100"/>
      <c r="AL155" s="100"/>
      <c r="AM155" s="100"/>
      <c r="AN155" s="100"/>
      <c r="AO155" s="100"/>
      <c r="AP155" s="100"/>
      <c r="AQ155" s="100"/>
      <c r="AR155" s="100"/>
      <c r="AS155" s="100"/>
      <c r="AT155" s="100"/>
      <c r="AU155" s="100"/>
      <c r="AV155" s="100"/>
      <c r="AW155" s="100"/>
      <c r="AX155" s="100"/>
      <c r="AY155" s="100"/>
      <c r="AZ155" s="100"/>
      <c r="BA155" s="100"/>
      <c r="BB155" s="96">
        <v>8.8046723236922748</v>
      </c>
      <c r="BC155" s="99">
        <f>($BE$3 - BB155*(2.7-3.3) - 200*(3.3)) / (1.03-3.3) * 1000</f>
        <v>1258.6769188479268</v>
      </c>
    </row>
    <row r="156" spans="1:55" s="93" customFormat="1" x14ac:dyDescent="0.2">
      <c r="A156" s="93" t="s">
        <v>141</v>
      </c>
      <c r="B156" s="94">
        <v>1400</v>
      </c>
      <c r="C156" s="94" t="s">
        <v>1</v>
      </c>
      <c r="D156" s="95" t="s">
        <v>147</v>
      </c>
      <c r="E156" s="95" t="s">
        <v>142</v>
      </c>
      <c r="F156" s="94">
        <v>0.05</v>
      </c>
      <c r="G156" s="94">
        <f t="shared" si="96"/>
        <v>0.95</v>
      </c>
      <c r="H156" s="95" t="s">
        <v>145</v>
      </c>
      <c r="I156" s="94" t="s">
        <v>144</v>
      </c>
      <c r="J156" s="94"/>
      <c r="K156" s="94">
        <v>5.0999999999999996</v>
      </c>
      <c r="L156" s="96">
        <v>15.7538689648781</v>
      </c>
      <c r="M156" s="94"/>
      <c r="N156" s="96">
        <v>0.85062419285406798</v>
      </c>
      <c r="O156" s="96">
        <v>0.14937580714593202</v>
      </c>
      <c r="P156" s="97">
        <f t="shared" si="107"/>
        <v>1.0638030834706849</v>
      </c>
      <c r="Q156" s="97">
        <f t="shared" si="107"/>
        <v>1.0013003032280294</v>
      </c>
      <c r="R156" s="97">
        <f>((R153*$O156*AG153)+(R150*$N156*AG150))/(AG153*$O156+AG150*$N156)</f>
        <v>13.575765214257721</v>
      </c>
      <c r="S156" s="94"/>
      <c r="T156" s="94"/>
      <c r="U156" s="94"/>
      <c r="V156" s="94"/>
      <c r="W156" s="94"/>
      <c r="X156" s="94"/>
      <c r="Y156" s="94"/>
      <c r="Z156" s="98"/>
      <c r="AA156" s="98"/>
      <c r="AB156" s="94"/>
      <c r="AC156" s="94"/>
      <c r="AD156" s="94"/>
      <c r="AE156" s="94"/>
      <c r="AF156" s="94"/>
      <c r="AG156" s="94"/>
      <c r="AH156" s="100"/>
      <c r="AI156" s="100"/>
      <c r="AJ156" s="100"/>
      <c r="AK156" s="100"/>
      <c r="AL156" s="100"/>
      <c r="AM156" s="100"/>
      <c r="AN156" s="100"/>
      <c r="AO156" s="100"/>
      <c r="AP156" s="100"/>
      <c r="AQ156" s="100"/>
      <c r="AR156" s="100"/>
      <c r="AS156" s="100"/>
      <c r="AT156" s="100"/>
      <c r="AU156" s="100"/>
      <c r="AV156" s="100"/>
      <c r="AW156" s="100"/>
      <c r="AX156" s="100"/>
      <c r="AY156" s="100"/>
      <c r="AZ156" s="100"/>
      <c r="BA156" s="100"/>
      <c r="BB156" s="96">
        <v>8.8046723236922748</v>
      </c>
      <c r="BC156" s="99">
        <f>($BE$3 - BB156*(2.7-3.3) - 200*(3.3)) / (1.03-3.3) * 1000</f>
        <v>1258.6769188479268</v>
      </c>
    </row>
    <row r="157" spans="1:55" s="93" customFormat="1" x14ac:dyDescent="0.2">
      <c r="A157" s="93" t="s">
        <v>141</v>
      </c>
      <c r="B157" s="94">
        <v>1400</v>
      </c>
      <c r="C157" s="94" t="s">
        <v>1</v>
      </c>
      <c r="D157" s="95" t="s">
        <v>147</v>
      </c>
      <c r="E157" s="95" t="s">
        <v>142</v>
      </c>
      <c r="F157" s="94">
        <v>0.05</v>
      </c>
      <c r="G157" s="94">
        <f t="shared" si="96"/>
        <v>0.95</v>
      </c>
      <c r="H157" s="95" t="s">
        <v>146</v>
      </c>
      <c r="I157" s="94" t="s">
        <v>144</v>
      </c>
      <c r="J157" s="94"/>
      <c r="K157" s="94">
        <v>5.0999999999999996</v>
      </c>
      <c r="L157" s="96">
        <v>15.7538689648781</v>
      </c>
      <c r="M157" s="94"/>
      <c r="N157" s="96">
        <v>0.85062419285406798</v>
      </c>
      <c r="O157" s="96">
        <v>0.14937580714593202</v>
      </c>
      <c r="P157" s="97">
        <f t="shared" si="107"/>
        <v>1.0681652318096038</v>
      </c>
      <c r="Q157" s="97">
        <f t="shared" si="107"/>
        <v>1.0267680488190505</v>
      </c>
      <c r="R157" s="97">
        <f>((R154*$O157*AG154)+(R151*$N157*AG151))/(AG154*$O157+AG151*$N157)</f>
        <v>13.713213540222142</v>
      </c>
      <c r="S157" s="94"/>
      <c r="T157" s="94"/>
      <c r="U157" s="94"/>
      <c r="V157" s="94"/>
      <c r="W157" s="94"/>
      <c r="X157" s="94"/>
      <c r="Y157" s="94"/>
      <c r="Z157" s="98"/>
      <c r="AA157" s="98"/>
      <c r="AB157" s="94"/>
      <c r="AC157" s="94"/>
      <c r="AD157" s="94"/>
      <c r="AE157" s="94"/>
      <c r="AF157" s="94"/>
      <c r="AG157" s="94"/>
      <c r="AH157" s="100"/>
      <c r="AI157" s="100"/>
      <c r="AJ157" s="100"/>
      <c r="AK157" s="100"/>
      <c r="AL157" s="100"/>
      <c r="AM157" s="100"/>
      <c r="AN157" s="100"/>
      <c r="AO157" s="100"/>
      <c r="AP157" s="100"/>
      <c r="AQ157" s="100"/>
      <c r="AR157" s="100"/>
      <c r="AS157" s="100"/>
      <c r="AT157" s="100"/>
      <c r="AU157" s="100"/>
      <c r="AV157" s="100"/>
      <c r="AW157" s="100"/>
      <c r="AX157" s="100"/>
      <c r="AY157" s="100"/>
      <c r="AZ157" s="100"/>
      <c r="BA157" s="100"/>
      <c r="BB157" s="96">
        <v>8.8046723236922748</v>
      </c>
      <c r="BC157" s="99">
        <f>($BE$3 - BB157*(2.7-3.3) - 200*(3.3)) / (1.03-3.3) * 1000</f>
        <v>1258.6769188479268</v>
      </c>
    </row>
    <row r="158" spans="1:55" s="77" customFormat="1" x14ac:dyDescent="0.2">
      <c r="A158" s="77" t="s">
        <v>141</v>
      </c>
      <c r="B158" s="78">
        <v>1400</v>
      </c>
      <c r="C158" s="78" t="s">
        <v>1</v>
      </c>
      <c r="D158" s="79" t="s">
        <v>4</v>
      </c>
      <c r="E158" s="79" t="s">
        <v>142</v>
      </c>
      <c r="F158" s="78">
        <v>0.1</v>
      </c>
      <c r="G158" s="78">
        <f t="shared" si="96"/>
        <v>0.9</v>
      </c>
      <c r="H158" s="79" t="s">
        <v>143</v>
      </c>
      <c r="I158" s="78" t="s">
        <v>144</v>
      </c>
      <c r="J158" s="78"/>
      <c r="K158" s="78">
        <v>5.0999999999999996</v>
      </c>
      <c r="L158" s="80">
        <v>15.7538689648781</v>
      </c>
      <c r="M158" s="78">
        <v>0.19292520099999999</v>
      </c>
      <c r="N158" s="78"/>
      <c r="O158" s="78"/>
      <c r="P158" s="81">
        <v>1.01566116809948</v>
      </c>
      <c r="Q158" s="81">
        <v>1.1363125620697601</v>
      </c>
      <c r="R158" s="81">
        <v>1.40072710312215</v>
      </c>
      <c r="S158" s="78">
        <v>-3.672625484653</v>
      </c>
      <c r="T158" s="78">
        <v>-3.9706793919638401</v>
      </c>
      <c r="U158" s="78">
        <v>-9.7351709548963292</v>
      </c>
      <c r="V158" s="78">
        <v>-3.6729320612757999</v>
      </c>
      <c r="W158" s="78">
        <v>-9.5418142930356193</v>
      </c>
      <c r="X158" s="78">
        <v>4.9140160000000002E-3</v>
      </c>
      <c r="Y158" s="78">
        <v>3.5912409999999998E-3</v>
      </c>
      <c r="Z158" s="82">
        <v>9.9142500000000008E-6</v>
      </c>
      <c r="AA158" s="82">
        <v>9.9142500000000008E-6</v>
      </c>
      <c r="AB158" s="83">
        <f>((EXP(S158)*0.0047)/X158)*0.99279954</f>
        <v>2.4128030707599571E-2</v>
      </c>
      <c r="AC158" s="82">
        <f t="shared" ref="AC158:AC163" si="108">AB158/238.050785*0.0000000001551</f>
        <v>1.5720416812524665E-14</v>
      </c>
      <c r="AD158" s="82">
        <f t="shared" ref="AD158:AD163" si="109">P158*AC158</f>
        <v>1.5966616902819506E-14</v>
      </c>
      <c r="AE158" s="82">
        <f t="shared" ref="AE158:AE163" si="110">AD158*230/0.000009158</f>
        <v>4.0099605674257334E-7</v>
      </c>
      <c r="AF158" s="84">
        <f>((EXP(V158)*0.0047)/X158)*0.00720046</f>
        <v>1.7493930919895476E-4</v>
      </c>
      <c r="AG158" s="82">
        <f t="shared" ref="AG158:AG163" si="111">AF158/235.043992*0.00000000098486385</f>
        <v>7.3301767940540679E-16</v>
      </c>
      <c r="AH158" s="83"/>
      <c r="AI158" s="83"/>
      <c r="AJ158" s="83"/>
      <c r="AK158" s="83"/>
      <c r="AL158" s="83"/>
      <c r="AM158" s="83"/>
      <c r="AN158" s="83"/>
      <c r="AO158" s="83"/>
      <c r="AP158" s="83"/>
      <c r="AQ158" s="83"/>
      <c r="AR158" s="83"/>
      <c r="AS158" s="83"/>
      <c r="AT158" s="83"/>
      <c r="AU158" s="83"/>
      <c r="AV158" s="83"/>
      <c r="AW158" s="83"/>
      <c r="AX158" s="83"/>
      <c r="AY158" s="83"/>
      <c r="AZ158" s="83"/>
      <c r="BA158" s="83"/>
      <c r="BB158" s="78"/>
    </row>
    <row r="159" spans="1:55" s="77" customFormat="1" x14ac:dyDescent="0.2">
      <c r="A159" s="77" t="s">
        <v>141</v>
      </c>
      <c r="B159" s="78">
        <v>1400</v>
      </c>
      <c r="C159" s="78" t="s">
        <v>1</v>
      </c>
      <c r="D159" s="79" t="s">
        <v>4</v>
      </c>
      <c r="E159" s="79" t="s">
        <v>142</v>
      </c>
      <c r="F159" s="78">
        <v>0.1</v>
      </c>
      <c r="G159" s="78">
        <f t="shared" si="96"/>
        <v>0.9</v>
      </c>
      <c r="H159" s="79" t="s">
        <v>145</v>
      </c>
      <c r="I159" s="78" t="s">
        <v>144</v>
      </c>
      <c r="J159" s="78"/>
      <c r="K159" s="78">
        <v>5.0999999999999996</v>
      </c>
      <c r="L159" s="80">
        <v>15.7538689648781</v>
      </c>
      <c r="M159" s="78">
        <v>0.19292520099999999</v>
      </c>
      <c r="N159" s="78"/>
      <c r="O159" s="78"/>
      <c r="P159" s="81">
        <v>1.02923504988474</v>
      </c>
      <c r="Q159" s="81">
        <v>1.00061581118478</v>
      </c>
      <c r="R159" s="81">
        <v>1.15874055907408</v>
      </c>
      <c r="S159" s="78">
        <v>-3.6543743440462002</v>
      </c>
      <c r="T159" s="78">
        <v>-3.9391521926153699</v>
      </c>
      <c r="U159" s="78">
        <v>-9.8308165590181709</v>
      </c>
      <c r="V159" s="78">
        <v>-3.6595231831459598</v>
      </c>
      <c r="W159" s="78">
        <v>-9.7180631857237003</v>
      </c>
      <c r="X159" s="78">
        <v>4.9140160000000002E-3</v>
      </c>
      <c r="Y159" s="78">
        <v>3.5912409999999998E-3</v>
      </c>
      <c r="Z159" s="82">
        <v>9.9142500000000008E-6</v>
      </c>
      <c r="AA159" s="82">
        <v>9.9142500000000008E-6</v>
      </c>
      <c r="AB159" s="83">
        <f>((EXP(S159)*0.0047)/X159)*0.99279954</f>
        <v>2.4572437921797474E-2</v>
      </c>
      <c r="AC159" s="82">
        <f t="shared" si="108"/>
        <v>1.6009966619815131E-14</v>
      </c>
      <c r="AD159" s="82">
        <f t="shared" si="109"/>
        <v>1.6478018792598449E-14</v>
      </c>
      <c r="AE159" s="82">
        <f t="shared" si="110"/>
        <v>4.1383973818493594E-7</v>
      </c>
      <c r="AF159" s="84">
        <f>((EXP(V159)*0.0047)/X159)*0.00720046</f>
        <v>1.7730084647569027E-4</v>
      </c>
      <c r="AG159" s="82">
        <f t="shared" si="111"/>
        <v>7.429128172240507E-16</v>
      </c>
      <c r="AH159" s="83"/>
      <c r="AI159" s="83"/>
      <c r="AJ159" s="83"/>
      <c r="AK159" s="83"/>
      <c r="AL159" s="83"/>
      <c r="AM159" s="83"/>
      <c r="AN159" s="83"/>
      <c r="AO159" s="83"/>
      <c r="AP159" s="83"/>
      <c r="AQ159" s="83"/>
      <c r="AR159" s="83"/>
      <c r="AS159" s="83"/>
      <c r="AT159" s="83"/>
      <c r="AU159" s="83"/>
      <c r="AV159" s="83"/>
      <c r="AW159" s="83"/>
      <c r="AX159" s="83"/>
      <c r="AY159" s="83"/>
      <c r="AZ159" s="83"/>
      <c r="BA159" s="83"/>
      <c r="BB159" s="78"/>
    </row>
    <row r="160" spans="1:55" s="77" customFormat="1" x14ac:dyDescent="0.2">
      <c r="A160" s="77" t="s">
        <v>141</v>
      </c>
      <c r="B160" s="78">
        <v>1400</v>
      </c>
      <c r="C160" s="78" t="s">
        <v>1</v>
      </c>
      <c r="D160" s="79" t="s">
        <v>4</v>
      </c>
      <c r="E160" s="79" t="s">
        <v>142</v>
      </c>
      <c r="F160" s="78">
        <v>0.1</v>
      </c>
      <c r="G160" s="78">
        <f t="shared" si="96"/>
        <v>0.9</v>
      </c>
      <c r="H160" s="79" t="s">
        <v>146</v>
      </c>
      <c r="I160" s="78" t="s">
        <v>144</v>
      </c>
      <c r="J160" s="78"/>
      <c r="K160" s="78">
        <v>5.0999999999999996</v>
      </c>
      <c r="L160" s="80">
        <v>15.7538689648781</v>
      </c>
      <c r="M160" s="78">
        <v>0.19292520099999999</v>
      </c>
      <c r="N160" s="78"/>
      <c r="O160" s="78"/>
      <c r="P160" s="81">
        <v>1.02744607261846</v>
      </c>
      <c r="Q160" s="81">
        <v>1.0391704079773001</v>
      </c>
      <c r="R160" s="81">
        <v>1.28618715081003</v>
      </c>
      <c r="S160" s="78">
        <v>-3.6597121526976801</v>
      </c>
      <c r="T160" s="78">
        <v>-3.9462296756363</v>
      </c>
      <c r="U160" s="78">
        <v>-9.8000869534935795</v>
      </c>
      <c r="V160" s="78">
        <v>-3.6600770697421399</v>
      </c>
      <c r="W160" s="78">
        <v>-9.6142686180474097</v>
      </c>
      <c r="X160" s="78">
        <v>4.9140160000000002E-3</v>
      </c>
      <c r="Y160" s="78">
        <v>3.5912409999999998E-3</v>
      </c>
      <c r="Z160" s="82">
        <v>9.9142500000000008E-6</v>
      </c>
      <c r="AA160" s="82">
        <v>9.9142500000000008E-6</v>
      </c>
      <c r="AB160" s="83">
        <f>((EXP(S160)*0.0047)/X160)*0.99279954</f>
        <v>2.4441624389469816E-2</v>
      </c>
      <c r="AC160" s="82">
        <f t="shared" si="108"/>
        <v>1.5924736155802928E-14</v>
      </c>
      <c r="AD160" s="82">
        <f t="shared" si="109"/>
        <v>1.636180762076491E-14</v>
      </c>
      <c r="AE160" s="82">
        <f t="shared" si="110"/>
        <v>4.1092113483030464E-7</v>
      </c>
      <c r="AF160" s="84">
        <f>((EXP(V160)*0.0047)/X160)*0.00720046</f>
        <v>1.7720266910541073E-4</v>
      </c>
      <c r="AG160" s="82">
        <f t="shared" si="111"/>
        <v>7.4250144171066871E-16</v>
      </c>
      <c r="AH160" s="83"/>
      <c r="AI160" s="83"/>
      <c r="AJ160" s="83"/>
      <c r="AK160" s="83"/>
      <c r="AL160" s="83"/>
      <c r="AM160" s="83"/>
      <c r="AN160" s="83"/>
      <c r="AO160" s="83"/>
      <c r="AP160" s="83"/>
      <c r="AQ160" s="83"/>
      <c r="AR160" s="83"/>
      <c r="AS160" s="83"/>
      <c r="AT160" s="83"/>
      <c r="AU160" s="83"/>
      <c r="AV160" s="83"/>
      <c r="AW160" s="83"/>
      <c r="AX160" s="83"/>
      <c r="AY160" s="83"/>
      <c r="AZ160" s="83"/>
      <c r="BA160" s="83"/>
      <c r="BB160" s="78"/>
    </row>
    <row r="161" spans="1:55" s="1" customFormat="1" x14ac:dyDescent="0.2">
      <c r="A161" s="1" t="s">
        <v>141</v>
      </c>
      <c r="B161" s="86">
        <v>1400</v>
      </c>
      <c r="C161" s="86" t="s">
        <v>1</v>
      </c>
      <c r="D161" s="87" t="s">
        <v>3</v>
      </c>
      <c r="E161" s="87" t="s">
        <v>142</v>
      </c>
      <c r="F161" s="86">
        <v>0.1</v>
      </c>
      <c r="G161" s="86">
        <f t="shared" si="96"/>
        <v>0.9</v>
      </c>
      <c r="H161" s="87" t="s">
        <v>143</v>
      </c>
      <c r="I161" s="86" t="s">
        <v>144</v>
      </c>
      <c r="J161" s="86"/>
      <c r="K161" s="86">
        <v>5.0999999999999996</v>
      </c>
      <c r="L161" s="88">
        <v>15.7538689648781</v>
      </c>
      <c r="M161" s="86">
        <v>0.68332890000000002</v>
      </c>
      <c r="N161" s="86"/>
      <c r="O161" s="86"/>
      <c r="P161" s="89">
        <v>1.1725705700959601</v>
      </c>
      <c r="Q161" s="89">
        <v>1.09200469100597</v>
      </c>
      <c r="R161" s="89">
        <v>2.4479551060089699</v>
      </c>
      <c r="S161" s="86">
        <v>-4.0205772046622696</v>
      </c>
      <c r="T161" s="86">
        <v>-4.4283118537896904</v>
      </c>
      <c r="U161" s="86">
        <v>-10.8863841209388</v>
      </c>
      <c r="V161" s="86">
        <v>-4.0207538023264799</v>
      </c>
      <c r="W161" s="86">
        <v>-10.238521273518399</v>
      </c>
      <c r="X161" s="86">
        <v>1.2261194E-2</v>
      </c>
      <c r="Y161" s="86">
        <v>6.9553159999999996E-3</v>
      </c>
      <c r="Z161" s="90">
        <v>9.9859000000000004E-6</v>
      </c>
      <c r="AA161" s="90">
        <v>9.9859000000000004E-6</v>
      </c>
      <c r="AB161" s="91">
        <f>((EXP(S161)*0.04)/X161)*0.99279954</f>
        <v>5.8113134437235668E-2</v>
      </c>
      <c r="AC161" s="90">
        <f t="shared" si="108"/>
        <v>3.7863127194540667E-14</v>
      </c>
      <c r="AD161" s="90">
        <f t="shared" si="109"/>
        <v>4.4397188640118399E-14</v>
      </c>
      <c r="AE161" s="90">
        <f t="shared" si="110"/>
        <v>1.1150200248118837E-6</v>
      </c>
      <c r="AF161" s="92">
        <f>((EXP(V161)*0.04)/X161)*0.00720046</f>
        <v>4.2140169682016105E-4</v>
      </c>
      <c r="AG161" s="90">
        <f t="shared" si="111"/>
        <v>1.7657260413056487E-15</v>
      </c>
      <c r="AH161" s="91"/>
      <c r="AI161" s="91"/>
      <c r="AJ161" s="91"/>
      <c r="AK161" s="91"/>
      <c r="AL161" s="91"/>
      <c r="AM161" s="91"/>
      <c r="AN161" s="91"/>
      <c r="AO161" s="91"/>
      <c r="AP161" s="91"/>
      <c r="AQ161" s="91"/>
      <c r="AR161" s="91"/>
      <c r="AS161" s="91"/>
      <c r="AT161" s="91"/>
      <c r="AU161" s="91"/>
      <c r="AV161" s="91"/>
      <c r="AW161" s="91"/>
      <c r="AX161" s="91"/>
      <c r="AY161" s="91"/>
      <c r="AZ161" s="91"/>
      <c r="BA161" s="91"/>
      <c r="BB161" s="86"/>
    </row>
    <row r="162" spans="1:55" s="1" customFormat="1" x14ac:dyDescent="0.2">
      <c r="A162" s="1" t="s">
        <v>141</v>
      </c>
      <c r="B162" s="86">
        <v>1400</v>
      </c>
      <c r="C162" s="86" t="s">
        <v>1</v>
      </c>
      <c r="D162" s="87" t="s">
        <v>3</v>
      </c>
      <c r="E162" s="87" t="s">
        <v>142</v>
      </c>
      <c r="F162" s="86">
        <v>0.1</v>
      </c>
      <c r="G162" s="86">
        <f t="shared" si="96"/>
        <v>0.9</v>
      </c>
      <c r="H162" s="87" t="s">
        <v>145</v>
      </c>
      <c r="I162" s="86" t="s">
        <v>144</v>
      </c>
      <c r="J162" s="86"/>
      <c r="K162" s="86">
        <v>5.0999999999999996</v>
      </c>
      <c r="L162" s="88">
        <v>15.7538689648781</v>
      </c>
      <c r="M162" s="86">
        <v>0.68332890000000002</v>
      </c>
      <c r="N162" s="86"/>
      <c r="O162" s="86"/>
      <c r="P162" s="89">
        <v>1.1356590943739699</v>
      </c>
      <c r="Q162" s="89">
        <v>1.0025897956063401</v>
      </c>
      <c r="R162" s="89">
        <v>39.344102275961198</v>
      </c>
      <c r="S162" s="86">
        <v>-3.9075182404992002</v>
      </c>
      <c r="T162" s="86">
        <v>-4.3472381145874204</v>
      </c>
      <c r="U162" s="86">
        <v>-10.8907391069786</v>
      </c>
      <c r="V162" s="86">
        <v>-3.9060617399161401</v>
      </c>
      <c r="W162" s="86">
        <v>-7.3467361515396101</v>
      </c>
      <c r="X162" s="86">
        <v>1.2261194E-2</v>
      </c>
      <c r="Y162" s="86">
        <v>6.9553159999999996E-3</v>
      </c>
      <c r="Z162" s="90">
        <v>9.9859000000000004E-6</v>
      </c>
      <c r="AA162" s="90">
        <v>9.9859000000000004E-6</v>
      </c>
      <c r="AB162" s="91">
        <f>((EXP(S162)*0.04)/X162)*0.99279954</f>
        <v>6.5069157674974024E-2</v>
      </c>
      <c r="AC162" s="90">
        <f t="shared" si="108"/>
        <v>4.2395266015982569E-14</v>
      </c>
      <c r="AD162" s="90">
        <f t="shared" si="109"/>
        <v>4.814656940945431E-14</v>
      </c>
      <c r="AE162" s="90">
        <f t="shared" si="110"/>
        <v>1.2091844250026744E-6</v>
      </c>
      <c r="AF162" s="92">
        <f>((EXP(V162)*0.04)/X162)*0.00720046</f>
        <v>4.7261381224186522E-4</v>
      </c>
      <c r="AG162" s="90">
        <f t="shared" si="111"/>
        <v>1.9803112375988772E-15</v>
      </c>
      <c r="AH162" s="91"/>
      <c r="AI162" s="91"/>
      <c r="AJ162" s="91"/>
      <c r="AK162" s="91"/>
      <c r="AL162" s="91"/>
      <c r="AM162" s="91"/>
      <c r="AN162" s="91"/>
      <c r="AO162" s="91"/>
      <c r="AP162" s="91"/>
      <c r="AQ162" s="91"/>
      <c r="AR162" s="91"/>
      <c r="AS162" s="91"/>
      <c r="AT162" s="91"/>
      <c r="AU162" s="91"/>
      <c r="AV162" s="91"/>
      <c r="AW162" s="91"/>
      <c r="AX162" s="91"/>
      <c r="AY162" s="91"/>
      <c r="AZ162" s="91"/>
      <c r="BA162" s="91"/>
      <c r="BB162" s="86"/>
    </row>
    <row r="163" spans="1:55" s="1" customFormat="1" x14ac:dyDescent="0.2">
      <c r="A163" s="1" t="s">
        <v>141</v>
      </c>
      <c r="B163" s="86">
        <v>1400</v>
      </c>
      <c r="C163" s="86" t="s">
        <v>1</v>
      </c>
      <c r="D163" s="87" t="s">
        <v>3</v>
      </c>
      <c r="E163" s="87" t="s">
        <v>142</v>
      </c>
      <c r="F163" s="86">
        <v>0.1</v>
      </c>
      <c r="G163" s="86">
        <f t="shared" si="96"/>
        <v>0.9</v>
      </c>
      <c r="H163" s="87" t="s">
        <v>146</v>
      </c>
      <c r="I163" s="86" t="s">
        <v>144</v>
      </c>
      <c r="J163" s="86"/>
      <c r="K163" s="86">
        <v>5.0999999999999996</v>
      </c>
      <c r="L163" s="88">
        <v>15.7538689648781</v>
      </c>
      <c r="M163" s="86">
        <v>0.68332890000000002</v>
      </c>
      <c r="N163" s="86"/>
      <c r="O163" s="86"/>
      <c r="P163" s="89">
        <v>1.1508482896027601</v>
      </c>
      <c r="Q163" s="89">
        <v>1.0122574038932299</v>
      </c>
      <c r="R163" s="89">
        <v>39.522532966687599</v>
      </c>
      <c r="S163" s="86">
        <v>-3.9126217550992002</v>
      </c>
      <c r="T163" s="86">
        <v>-4.33905549788581</v>
      </c>
      <c r="U163" s="86">
        <v>-10.8729600479449</v>
      </c>
      <c r="V163" s="86">
        <v>-3.9171307381039502</v>
      </c>
      <c r="W163" s="86">
        <v>-7.3532802706168097</v>
      </c>
      <c r="X163" s="86">
        <v>1.2261194E-2</v>
      </c>
      <c r="Y163" s="86">
        <v>6.9553159999999996E-3</v>
      </c>
      <c r="Z163" s="90">
        <v>9.9859000000000004E-6</v>
      </c>
      <c r="AA163" s="90">
        <v>9.9859000000000004E-6</v>
      </c>
      <c r="AB163" s="91">
        <f>((EXP(S163)*0.04)/X163)*0.99279954</f>
        <v>6.473792223017677E-2</v>
      </c>
      <c r="AC163" s="90">
        <f t="shared" si="108"/>
        <v>4.217945232947003E-14</v>
      </c>
      <c r="AD163" s="90">
        <f t="shared" si="109"/>
        <v>4.8542150569751739E-14</v>
      </c>
      <c r="AE163" s="90">
        <f t="shared" si="110"/>
        <v>1.2191193089149269E-6</v>
      </c>
      <c r="AF163" s="92">
        <f>((EXP(V163)*0.04)/X163)*0.00720046</f>
        <v>4.6741129724391751E-4</v>
      </c>
      <c r="AG163" s="90">
        <f t="shared" si="111"/>
        <v>1.9585120462774431E-15</v>
      </c>
      <c r="AH163" s="91"/>
      <c r="AI163" s="91"/>
      <c r="AJ163" s="91"/>
      <c r="AK163" s="91"/>
      <c r="AL163" s="91"/>
      <c r="AM163" s="91"/>
      <c r="AN163" s="91"/>
      <c r="AO163" s="91"/>
      <c r="AP163" s="91"/>
      <c r="AQ163" s="91"/>
      <c r="AR163" s="91"/>
      <c r="AS163" s="91"/>
      <c r="AT163" s="91"/>
      <c r="AU163" s="91"/>
      <c r="AV163" s="91"/>
      <c r="AW163" s="91"/>
      <c r="AX163" s="91"/>
      <c r="AY163" s="91"/>
      <c r="AZ163" s="91"/>
      <c r="BA163" s="91"/>
      <c r="BB163" s="86"/>
    </row>
    <row r="164" spans="1:55" s="93" customFormat="1" x14ac:dyDescent="0.2">
      <c r="A164" s="93" t="s">
        <v>141</v>
      </c>
      <c r="B164" s="94">
        <v>1400</v>
      </c>
      <c r="C164" s="94" t="s">
        <v>1</v>
      </c>
      <c r="D164" s="95" t="s">
        <v>147</v>
      </c>
      <c r="E164" s="95" t="s">
        <v>142</v>
      </c>
      <c r="F164" s="94">
        <v>0.1</v>
      </c>
      <c r="G164" s="94">
        <f t="shared" si="96"/>
        <v>0.9</v>
      </c>
      <c r="H164" s="95" t="s">
        <v>143</v>
      </c>
      <c r="I164" s="94" t="s">
        <v>144</v>
      </c>
      <c r="J164" s="94"/>
      <c r="K164" s="94">
        <v>5.0999999999999996</v>
      </c>
      <c r="L164" s="96">
        <v>15.7538689648781</v>
      </c>
      <c r="M164" s="94"/>
      <c r="N164" s="96">
        <v>0.71822295351707111</v>
      </c>
      <c r="O164" s="96">
        <v>0.28177704648292884</v>
      </c>
      <c r="P164" s="97">
        <f t="shared" ref="P164:Q166" si="112">((P161*$O164*AC161)+(P158*$N164*AC158))/(AC161*$O164+AC158*$N164)</f>
        <v>1.0918943726236368</v>
      </c>
      <c r="Q164" s="97">
        <f t="shared" si="112"/>
        <v>1.1131954033879548</v>
      </c>
      <c r="R164" s="97">
        <f>((R161*$O164*AG161)+(R158*$N164*AG158))/(AG161*$O164+AG158*$N164)</f>
        <v>1.9095486318090913</v>
      </c>
      <c r="S164" s="94"/>
      <c r="T164" s="94"/>
      <c r="U164" s="94"/>
      <c r="V164" s="94"/>
      <c r="W164" s="94"/>
      <c r="X164" s="94"/>
      <c r="Y164" s="94"/>
      <c r="Z164" s="98"/>
      <c r="AA164" s="98"/>
      <c r="AB164" s="94"/>
      <c r="AC164" s="94"/>
      <c r="AD164" s="94"/>
      <c r="AE164" s="94"/>
      <c r="AF164" s="94"/>
      <c r="AG164" s="94"/>
      <c r="AH164" s="100"/>
      <c r="AI164" s="100"/>
      <c r="AJ164" s="100"/>
      <c r="AK164" s="100"/>
      <c r="AL164" s="100"/>
      <c r="AM164" s="100"/>
      <c r="AN164" s="100"/>
      <c r="AO164" s="100"/>
      <c r="AP164" s="100"/>
      <c r="AQ164" s="100"/>
      <c r="AR164" s="100"/>
      <c r="AS164" s="100"/>
      <c r="AT164" s="100"/>
      <c r="AU164" s="100"/>
      <c r="AV164" s="100"/>
      <c r="AW164" s="100"/>
      <c r="AX164" s="100"/>
      <c r="AY164" s="100"/>
      <c r="AZ164" s="100"/>
      <c r="BA164" s="100"/>
      <c r="BB164" s="96">
        <v>9.2411526686182075</v>
      </c>
      <c r="BC164" s="99">
        <f>($BE$3 - BB164*(2.7-3.3) - 200*(3.3)) / (1.03-3.3) * 1000</f>
        <v>1143.30766468245</v>
      </c>
    </row>
    <row r="165" spans="1:55" s="93" customFormat="1" x14ac:dyDescent="0.2">
      <c r="A165" s="93" t="s">
        <v>141</v>
      </c>
      <c r="B165" s="94">
        <v>1400</v>
      </c>
      <c r="C165" s="94" t="s">
        <v>1</v>
      </c>
      <c r="D165" s="95" t="s">
        <v>147</v>
      </c>
      <c r="E165" s="95" t="s">
        <v>142</v>
      </c>
      <c r="F165" s="94">
        <v>0.1</v>
      </c>
      <c r="G165" s="94">
        <f t="shared" si="96"/>
        <v>0.9</v>
      </c>
      <c r="H165" s="95" t="s">
        <v>145</v>
      </c>
      <c r="I165" s="94" t="s">
        <v>144</v>
      </c>
      <c r="J165" s="94"/>
      <c r="K165" s="94">
        <v>5.0999999999999996</v>
      </c>
      <c r="L165" s="96">
        <v>15.7538689648781</v>
      </c>
      <c r="M165" s="94"/>
      <c r="N165" s="96">
        <v>0.71822295351707111</v>
      </c>
      <c r="O165" s="96">
        <v>0.28177704648292884</v>
      </c>
      <c r="P165" s="97">
        <f t="shared" si="112"/>
        <v>1.0834622706387664</v>
      </c>
      <c r="Q165" s="97">
        <f t="shared" si="112"/>
        <v>1.001670090045319</v>
      </c>
      <c r="R165" s="97">
        <f>((R162*$O165*AG162)+(R159*$N165*AG159))/(AG162*$O165+AG159*$N165)</f>
        <v>20.678708266146195</v>
      </c>
      <c r="S165" s="94"/>
      <c r="T165" s="94"/>
      <c r="U165" s="94"/>
      <c r="V165" s="94"/>
      <c r="W165" s="94"/>
      <c r="X165" s="94"/>
      <c r="Y165" s="94"/>
      <c r="Z165" s="98"/>
      <c r="AA165" s="98"/>
      <c r="AB165" s="94"/>
      <c r="AC165" s="94"/>
      <c r="AD165" s="94"/>
      <c r="AE165" s="94"/>
      <c r="AF165" s="94"/>
      <c r="AG165" s="94"/>
      <c r="AH165" s="100"/>
      <c r="AI165" s="100"/>
      <c r="AJ165" s="100"/>
      <c r="AK165" s="100"/>
      <c r="AL165" s="100"/>
      <c r="AM165" s="100"/>
      <c r="AN165" s="100"/>
      <c r="AO165" s="100"/>
      <c r="AP165" s="100"/>
      <c r="AQ165" s="100"/>
      <c r="AR165" s="100"/>
      <c r="AS165" s="100"/>
      <c r="AT165" s="100"/>
      <c r="AU165" s="100"/>
      <c r="AV165" s="100"/>
      <c r="AW165" s="100"/>
      <c r="AX165" s="100"/>
      <c r="AY165" s="100"/>
      <c r="AZ165" s="100"/>
      <c r="BA165" s="100"/>
      <c r="BB165" s="96">
        <v>9.2411526686182075</v>
      </c>
      <c r="BC165" s="99">
        <f>($BE$3 - BB165*(2.7-3.3) - 200*(3.3)) / (1.03-3.3) * 1000</f>
        <v>1143.30766468245</v>
      </c>
    </row>
    <row r="166" spans="1:55" s="93" customFormat="1" x14ac:dyDescent="0.2">
      <c r="A166" s="93" t="s">
        <v>141</v>
      </c>
      <c r="B166" s="94">
        <v>1400</v>
      </c>
      <c r="C166" s="94" t="s">
        <v>1</v>
      </c>
      <c r="D166" s="95" t="s">
        <v>147</v>
      </c>
      <c r="E166" s="95" t="s">
        <v>142</v>
      </c>
      <c r="F166" s="94">
        <v>0.1</v>
      </c>
      <c r="G166" s="94">
        <f t="shared" si="96"/>
        <v>0.9</v>
      </c>
      <c r="H166" s="95" t="s">
        <v>146</v>
      </c>
      <c r="I166" s="94" t="s">
        <v>144</v>
      </c>
      <c r="J166" s="94"/>
      <c r="K166" s="94">
        <v>5.0999999999999996</v>
      </c>
      <c r="L166" s="96">
        <v>15.7538689648781</v>
      </c>
      <c r="M166" s="94"/>
      <c r="N166" s="96">
        <v>0.71822295351707111</v>
      </c>
      <c r="O166" s="96">
        <v>0.28177704648292884</v>
      </c>
      <c r="P166" s="97">
        <f t="shared" si="112"/>
        <v>1.0903315629804209</v>
      </c>
      <c r="Q166" s="97">
        <f t="shared" si="112"/>
        <v>1.0246943884817326</v>
      </c>
      <c r="R166" s="97">
        <f>((R163*$O166*AG163)+(R160*$N166*AG160))/(AG163*$O166+AG160*$N166)</f>
        <v>20.731741995068504</v>
      </c>
      <c r="S166" s="94"/>
      <c r="T166" s="94"/>
      <c r="U166" s="94"/>
      <c r="V166" s="94"/>
      <c r="W166" s="94"/>
      <c r="X166" s="94"/>
      <c r="Y166" s="94"/>
      <c r="Z166" s="98"/>
      <c r="AA166" s="98"/>
      <c r="AB166" s="94"/>
      <c r="AC166" s="94"/>
      <c r="AD166" s="94"/>
      <c r="AE166" s="94"/>
      <c r="AF166" s="94"/>
      <c r="AG166" s="94"/>
      <c r="AH166" s="100"/>
      <c r="AI166" s="100"/>
      <c r="AJ166" s="100"/>
      <c r="AK166" s="100"/>
      <c r="AL166" s="100"/>
      <c r="AM166" s="100"/>
      <c r="AN166" s="100"/>
      <c r="AO166" s="100"/>
      <c r="AP166" s="100"/>
      <c r="AQ166" s="100"/>
      <c r="AR166" s="100"/>
      <c r="AS166" s="100"/>
      <c r="AT166" s="100"/>
      <c r="AU166" s="100"/>
      <c r="AV166" s="100"/>
      <c r="AW166" s="100"/>
      <c r="AX166" s="100"/>
      <c r="AY166" s="100"/>
      <c r="AZ166" s="100"/>
      <c r="BA166" s="100"/>
      <c r="BB166" s="96">
        <v>9.2411526686182075</v>
      </c>
      <c r="BC166" s="99">
        <f>($BE$3 - BB166*(2.7-3.3) - 200*(3.3)) / (1.03-3.3) * 1000</f>
        <v>1143.30766468245</v>
      </c>
    </row>
    <row r="167" spans="1:55" s="77" customFormat="1" x14ac:dyDescent="0.2">
      <c r="A167" s="77" t="s">
        <v>141</v>
      </c>
      <c r="B167" s="78">
        <v>1400</v>
      </c>
      <c r="C167" s="78" t="s">
        <v>1</v>
      </c>
      <c r="D167" s="79" t="s">
        <v>4</v>
      </c>
      <c r="E167" s="79" t="s">
        <v>142</v>
      </c>
      <c r="F167" s="78">
        <v>0.2</v>
      </c>
      <c r="G167" s="78">
        <f t="shared" si="96"/>
        <v>0.8</v>
      </c>
      <c r="H167" s="79" t="s">
        <v>143</v>
      </c>
      <c r="I167" s="78" t="s">
        <v>144</v>
      </c>
      <c r="J167" s="78"/>
      <c r="K167" s="78">
        <v>5.0999999999999996</v>
      </c>
      <c r="L167" s="80">
        <v>15.7538689648781</v>
      </c>
      <c r="M167" s="78">
        <v>0.16781726999999999</v>
      </c>
      <c r="N167" s="78"/>
      <c r="O167" s="78"/>
      <c r="P167" s="81">
        <v>1.0119815337401299</v>
      </c>
      <c r="Q167" s="81">
        <v>1.16063745896626</v>
      </c>
      <c r="R167" s="81">
        <v>1.3666906180618501</v>
      </c>
      <c r="S167" s="78">
        <v>-3.5313406249714498</v>
      </c>
      <c r="T167" s="78">
        <v>-3.8347051429177701</v>
      </c>
      <c r="U167" s="78">
        <v>-9.5781111882059502</v>
      </c>
      <c r="V167" s="78">
        <v>-3.5316736217412199</v>
      </c>
      <c r="W167" s="78">
        <v>-9.4269316858540506</v>
      </c>
      <c r="X167" s="78">
        <v>4.9304750000000001E-3</v>
      </c>
      <c r="Y167" s="78">
        <v>3.5972170000000002E-3</v>
      </c>
      <c r="Z167" s="82">
        <v>9.9297999999999994E-6</v>
      </c>
      <c r="AA167" s="82">
        <v>9.9297999999999994E-6</v>
      </c>
      <c r="AB167" s="83">
        <f>((EXP(S167)*0.0047)/X167)*0.99279954</f>
        <v>2.7696756763857421E-2</v>
      </c>
      <c r="AC167" s="82">
        <f t="shared" ref="AC167:AC172" si="113">AB167/238.050785*0.0000000001551</f>
        <v>1.8045590456987095E-14</v>
      </c>
      <c r="AD167" s="82">
        <f t="shared" ref="AD167:AD172" si="114">P167*AC167</f>
        <v>1.8261804307908052E-14</v>
      </c>
      <c r="AE167" s="82">
        <f t="shared" ref="AE167:AE172" si="115">AD167*230/0.000009158</f>
        <v>4.5863889395270284E-7</v>
      </c>
      <c r="AF167" s="84">
        <f>((EXP(V167)*0.0047)/X167)*0.00720046</f>
        <v>2.0080890742687325E-4</v>
      </c>
      <c r="AG167" s="82">
        <f t="shared" ref="AG167:AG173" si="116">AF167/235.043992*0.00000000098486385</f>
        <v>8.4141454542145443E-16</v>
      </c>
      <c r="AH167" s="83"/>
      <c r="AI167" s="83"/>
      <c r="AJ167" s="83"/>
      <c r="AK167" s="83"/>
      <c r="AL167" s="83"/>
      <c r="AM167" s="83"/>
      <c r="AN167" s="83"/>
      <c r="AO167" s="83"/>
      <c r="AP167" s="83"/>
      <c r="AQ167" s="83"/>
      <c r="AR167" s="83"/>
      <c r="AS167" s="83"/>
      <c r="AT167" s="83"/>
      <c r="AU167" s="83"/>
      <c r="AV167" s="83"/>
      <c r="AW167" s="83"/>
      <c r="AX167" s="83"/>
      <c r="AY167" s="83"/>
      <c r="AZ167" s="83"/>
      <c r="BA167" s="83"/>
      <c r="BB167" s="78"/>
    </row>
    <row r="168" spans="1:55" s="77" customFormat="1" x14ac:dyDescent="0.2">
      <c r="A168" s="77" t="s">
        <v>141</v>
      </c>
      <c r="B168" s="78">
        <v>1400</v>
      </c>
      <c r="C168" s="78" t="s">
        <v>1</v>
      </c>
      <c r="D168" s="79" t="s">
        <v>4</v>
      </c>
      <c r="E168" s="79" t="s">
        <v>142</v>
      </c>
      <c r="F168" s="78">
        <v>0.2</v>
      </c>
      <c r="G168" s="78">
        <f t="shared" si="96"/>
        <v>0.8</v>
      </c>
      <c r="H168" s="79" t="s">
        <v>145</v>
      </c>
      <c r="I168" s="78" t="s">
        <v>144</v>
      </c>
      <c r="J168" s="78"/>
      <c r="K168" s="78">
        <v>5.0999999999999996</v>
      </c>
      <c r="L168" s="80">
        <v>15.7538689648781</v>
      </c>
      <c r="M168" s="78">
        <v>0.16781726999999999</v>
      </c>
      <c r="N168" s="78"/>
      <c r="O168" s="78"/>
      <c r="P168" s="81">
        <v>1.02569367522267</v>
      </c>
      <c r="Q168" s="81">
        <v>1.0005430828956501</v>
      </c>
      <c r="R168" s="81">
        <v>1.0530690659291999</v>
      </c>
      <c r="S168" s="78">
        <v>-3.5264204089982898</v>
      </c>
      <c r="T168" s="78">
        <v>-3.81632611034216</v>
      </c>
      <c r="U168" s="78">
        <v>-9.7081586079224191</v>
      </c>
      <c r="V168" s="78">
        <v>-3.52655146247838</v>
      </c>
      <c r="W168" s="78">
        <v>-9.6824929162136097</v>
      </c>
      <c r="X168" s="78">
        <v>4.9304750000000001E-3</v>
      </c>
      <c r="Y168" s="78">
        <v>3.5972170000000002E-3</v>
      </c>
      <c r="Z168" s="82">
        <v>9.9297999999999994E-6</v>
      </c>
      <c r="AA168" s="82">
        <v>9.9297999999999994E-6</v>
      </c>
      <c r="AB168" s="83">
        <f>((EXP(S168)*0.0047)/X168)*0.99279954</f>
        <v>2.7833366588218219E-2</v>
      </c>
      <c r="AC168" s="82">
        <f t="shared" si="113"/>
        <v>1.8134597446644193E-14</v>
      </c>
      <c r="AD168" s="82">
        <f t="shared" si="114"/>
        <v>1.860054190373213E-14</v>
      </c>
      <c r="AE168" s="82">
        <f t="shared" si="115"/>
        <v>4.671461714193482E-7</v>
      </c>
      <c r="AF168" s="84">
        <f>((EXP(V168)*0.0047)/X168)*0.00720046</f>
        <v>2.0184012139858843E-4</v>
      </c>
      <c r="AG168" s="82">
        <f t="shared" si="116"/>
        <v>8.4573546149216693E-16</v>
      </c>
      <c r="AH168" s="83"/>
      <c r="AI168" s="83"/>
      <c r="AJ168" s="83"/>
      <c r="AK168" s="83"/>
      <c r="AL168" s="83"/>
      <c r="AM168" s="83"/>
      <c r="AN168" s="83"/>
      <c r="AO168" s="83"/>
      <c r="AP168" s="83"/>
      <c r="AQ168" s="83"/>
      <c r="AR168" s="83"/>
      <c r="AS168" s="83"/>
      <c r="AT168" s="83"/>
      <c r="AU168" s="83"/>
      <c r="AV168" s="83"/>
      <c r="AW168" s="83"/>
      <c r="AX168" s="83"/>
      <c r="AY168" s="83"/>
      <c r="AZ168" s="83"/>
      <c r="BA168" s="83"/>
      <c r="BB168" s="78"/>
    </row>
    <row r="169" spans="1:55" s="77" customFormat="1" x14ac:dyDescent="0.2">
      <c r="A169" s="77" t="s">
        <v>141</v>
      </c>
      <c r="B169" s="78">
        <v>1400</v>
      </c>
      <c r="C169" s="78" t="s">
        <v>1</v>
      </c>
      <c r="D169" s="79" t="s">
        <v>4</v>
      </c>
      <c r="E169" s="79" t="s">
        <v>142</v>
      </c>
      <c r="F169" s="78">
        <v>0.2</v>
      </c>
      <c r="G169" s="78">
        <f t="shared" si="96"/>
        <v>0.8</v>
      </c>
      <c r="H169" s="79" t="s">
        <v>146</v>
      </c>
      <c r="I169" s="78" t="s">
        <v>144</v>
      </c>
      <c r="J169" s="78"/>
      <c r="K169" s="78">
        <v>5.0999999999999996</v>
      </c>
      <c r="L169" s="80">
        <v>15.7538689648781</v>
      </c>
      <c r="M169" s="78">
        <v>0.16781726999999999</v>
      </c>
      <c r="N169" s="78"/>
      <c r="O169" s="78"/>
      <c r="P169" s="81">
        <v>1.02292036355155</v>
      </c>
      <c r="Q169" s="81">
        <v>1.0483636329061301</v>
      </c>
      <c r="R169" s="81">
        <v>1.1811265776650199</v>
      </c>
      <c r="S169" s="78">
        <v>-3.5275240162920301</v>
      </c>
      <c r="T169" s="78">
        <v>-3.8201372196960999</v>
      </c>
      <c r="U169" s="78">
        <v>-9.6652821490760896</v>
      </c>
      <c r="V169" s="78">
        <v>-3.5276625877644201</v>
      </c>
      <c r="W169" s="78">
        <v>-9.5688441523263901</v>
      </c>
      <c r="X169" s="78">
        <v>4.9304750000000001E-3</v>
      </c>
      <c r="Y169" s="78">
        <v>3.5972170000000002E-3</v>
      </c>
      <c r="Z169" s="82">
        <v>9.9297999999999994E-6</v>
      </c>
      <c r="AA169" s="82">
        <v>9.9297999999999994E-6</v>
      </c>
      <c r="AB169" s="83">
        <f>((EXP(S169)*0.0047)/X169)*0.99279954</f>
        <v>2.7802666425419835E-2</v>
      </c>
      <c r="AC169" s="82">
        <f t="shared" si="113"/>
        <v>1.8114595012079531E-14</v>
      </c>
      <c r="AD169" s="82">
        <f t="shared" si="114"/>
        <v>1.8529788115345488E-14</v>
      </c>
      <c r="AE169" s="82">
        <f t="shared" si="115"/>
        <v>4.6536921451511927E-7</v>
      </c>
      <c r="AF169" s="84">
        <f>((EXP(V169)*0.0047)/X169)*0.00720046</f>
        <v>2.0161597628567712E-4</v>
      </c>
      <c r="AG169" s="82">
        <f t="shared" si="116"/>
        <v>8.4479626531454026E-16</v>
      </c>
      <c r="AH169" s="83"/>
      <c r="AI169" s="83"/>
      <c r="AJ169" s="83"/>
      <c r="AK169" s="83"/>
      <c r="AL169" s="83"/>
      <c r="AM169" s="83"/>
      <c r="AN169" s="83"/>
      <c r="AO169" s="83"/>
      <c r="AP169" s="83"/>
      <c r="AQ169" s="83"/>
      <c r="AR169" s="83"/>
      <c r="AS169" s="83"/>
      <c r="AT169" s="83"/>
      <c r="AU169" s="83"/>
      <c r="AV169" s="83"/>
      <c r="AW169" s="83"/>
      <c r="AX169" s="83"/>
      <c r="AY169" s="83"/>
      <c r="AZ169" s="83"/>
      <c r="BA169" s="83"/>
      <c r="BB169" s="78"/>
    </row>
    <row r="170" spans="1:55" s="1" customFormat="1" x14ac:dyDescent="0.2">
      <c r="A170" s="1" t="s">
        <v>141</v>
      </c>
      <c r="B170" s="86">
        <v>1400</v>
      </c>
      <c r="C170" s="86" t="s">
        <v>1</v>
      </c>
      <c r="D170" s="87" t="s">
        <v>3</v>
      </c>
      <c r="E170" s="87" t="s">
        <v>142</v>
      </c>
      <c r="F170" s="86">
        <v>0.2</v>
      </c>
      <c r="G170" s="86">
        <f t="shared" si="96"/>
        <v>0.8</v>
      </c>
      <c r="H170" s="87" t="s">
        <v>143</v>
      </c>
      <c r="I170" s="86" t="s">
        <v>144</v>
      </c>
      <c r="J170" s="86"/>
      <c r="K170" s="86">
        <v>5.0999999999999996</v>
      </c>
      <c r="L170" s="88">
        <v>15.7538689648781</v>
      </c>
      <c r="M170" s="86">
        <v>0.63392576</v>
      </c>
      <c r="N170" s="86"/>
      <c r="O170" s="86"/>
      <c r="P170" s="89">
        <v>1.1724713187898199</v>
      </c>
      <c r="Q170" s="89">
        <v>1.1195399853981201</v>
      </c>
      <c r="R170" s="89">
        <v>2.4730672954848298</v>
      </c>
      <c r="S170" s="86">
        <v>-3.9456718351973898</v>
      </c>
      <c r="T170" s="86">
        <v>-4.3534912699398403</v>
      </c>
      <c r="U170" s="86">
        <v>-10.786660457426899</v>
      </c>
      <c r="V170" s="86">
        <v>-3.9458614914441399</v>
      </c>
      <c r="W170" s="86">
        <v>-10.1534225464851</v>
      </c>
      <c r="X170" s="86">
        <v>1.2259558E-2</v>
      </c>
      <c r="Y170" s="86">
        <v>6.9543870000000002E-3</v>
      </c>
      <c r="Z170" s="90">
        <v>9.9845700000000005E-6</v>
      </c>
      <c r="AA170" s="90">
        <v>9.9845700000000005E-6</v>
      </c>
      <c r="AB170" s="91">
        <f>((EXP(S170)*0.04)/X170)*0.99279954</f>
        <v>6.2641657484621097E-2</v>
      </c>
      <c r="AC170" s="90">
        <f t="shared" si="113"/>
        <v>4.0813648549256968E-14</v>
      </c>
      <c r="AD170" s="90">
        <f t="shared" si="114"/>
        <v>4.7852832339171536E-14</v>
      </c>
      <c r="AE170" s="90">
        <f t="shared" si="115"/>
        <v>1.2018073201582719E-6</v>
      </c>
      <c r="AF170" s="92">
        <f>((EXP(V170)*0.04)/X170)*0.00720046</f>
        <v>4.5423390602130281E-4</v>
      </c>
      <c r="AG170" s="90">
        <f t="shared" si="116"/>
        <v>1.9032971218625256E-15</v>
      </c>
      <c r="AH170" s="91"/>
      <c r="AI170" s="91"/>
      <c r="AJ170" s="91"/>
      <c r="AK170" s="91"/>
      <c r="AL170" s="91"/>
      <c r="AM170" s="91"/>
      <c r="AN170" s="91"/>
      <c r="AO170" s="91"/>
      <c r="AP170" s="91"/>
      <c r="AQ170" s="91"/>
      <c r="AR170" s="91"/>
      <c r="AS170" s="91"/>
      <c r="AT170" s="91"/>
      <c r="AU170" s="91"/>
      <c r="AV170" s="91"/>
      <c r="AW170" s="91"/>
      <c r="AX170" s="91"/>
      <c r="AY170" s="91"/>
      <c r="AZ170" s="91"/>
      <c r="BA170" s="91"/>
      <c r="BB170" s="86"/>
    </row>
    <row r="171" spans="1:55" s="1" customFormat="1" x14ac:dyDescent="0.2">
      <c r="A171" s="1" t="s">
        <v>141</v>
      </c>
      <c r="B171" s="86">
        <v>1400</v>
      </c>
      <c r="C171" s="86" t="s">
        <v>1</v>
      </c>
      <c r="D171" s="87" t="s">
        <v>3</v>
      </c>
      <c r="E171" s="87" t="s">
        <v>142</v>
      </c>
      <c r="F171" s="86">
        <v>0.2</v>
      </c>
      <c r="G171" s="86">
        <f t="shared" si="96"/>
        <v>0.8</v>
      </c>
      <c r="H171" s="87" t="s">
        <v>145</v>
      </c>
      <c r="I171" s="86" t="s">
        <v>144</v>
      </c>
      <c r="J171" s="86"/>
      <c r="K171" s="86">
        <v>5.0999999999999996</v>
      </c>
      <c r="L171" s="88">
        <v>15.7538689648781</v>
      </c>
      <c r="M171" s="86">
        <v>0.63392576</v>
      </c>
      <c r="N171" s="86"/>
      <c r="O171" s="86"/>
      <c r="P171" s="89">
        <v>1.14048731271245</v>
      </c>
      <c r="Q171" s="89">
        <v>1.0026706051316401</v>
      </c>
      <c r="R171" s="89">
        <v>38.728639049833099</v>
      </c>
      <c r="S171" s="86">
        <v>-3.8315295726259602</v>
      </c>
      <c r="T171" s="86">
        <v>-4.2670071284611</v>
      </c>
      <c r="U171" s="86">
        <v>-10.8104271441583</v>
      </c>
      <c r="V171" s="86">
        <v>-3.8313673992437698</v>
      </c>
      <c r="W171" s="86">
        <v>-7.2878083010600703</v>
      </c>
      <c r="X171" s="86">
        <v>1.2259558E-2</v>
      </c>
      <c r="Y171" s="86">
        <v>6.9543870000000002E-3</v>
      </c>
      <c r="Z171" s="90">
        <v>9.9845700000000005E-6</v>
      </c>
      <c r="AA171" s="90">
        <v>9.9845700000000005E-6</v>
      </c>
      <c r="AB171" s="91">
        <f>((EXP(S171)*0.04)/X171)*0.99279954</f>
        <v>7.0215759096096286E-2</v>
      </c>
      <c r="AC171" s="90">
        <f t="shared" si="113"/>
        <v>4.5748491170926135E-14</v>
      </c>
      <c r="AD171" s="90">
        <f t="shared" si="114"/>
        <v>5.2175573756178789E-14</v>
      </c>
      <c r="AE171" s="90">
        <f t="shared" si="115"/>
        <v>1.3103714745491508E-6</v>
      </c>
      <c r="AF171" s="92">
        <f>((EXP(V171)*0.04)/X171)*0.00720046</f>
        <v>5.0933521176228281E-4</v>
      </c>
      <c r="AG171" s="90">
        <f t="shared" si="116"/>
        <v>2.1341785141088276E-15</v>
      </c>
      <c r="AH171" s="91"/>
      <c r="AI171" s="91"/>
      <c r="AJ171" s="91"/>
      <c r="AK171" s="91"/>
      <c r="AL171" s="91"/>
      <c r="AM171" s="91"/>
      <c r="AN171" s="91"/>
      <c r="AO171" s="91"/>
      <c r="AP171" s="91"/>
      <c r="AQ171" s="91"/>
      <c r="AR171" s="91"/>
      <c r="AS171" s="91"/>
      <c r="AT171" s="91"/>
      <c r="AU171" s="91"/>
      <c r="AV171" s="91"/>
      <c r="AW171" s="91"/>
      <c r="AX171" s="91"/>
      <c r="AY171" s="91"/>
      <c r="AZ171" s="91"/>
      <c r="BA171" s="91"/>
      <c r="BB171" s="86"/>
    </row>
    <row r="172" spans="1:55" s="1" customFormat="1" x14ac:dyDescent="0.2">
      <c r="A172" s="1" t="s">
        <v>141</v>
      </c>
      <c r="B172" s="86">
        <v>1400</v>
      </c>
      <c r="C172" s="86" t="s">
        <v>1</v>
      </c>
      <c r="D172" s="87" t="s">
        <v>3</v>
      </c>
      <c r="E172" s="87" t="s">
        <v>142</v>
      </c>
      <c r="F172" s="86">
        <v>0.2</v>
      </c>
      <c r="G172" s="86">
        <f t="shared" si="96"/>
        <v>0.8</v>
      </c>
      <c r="H172" s="87" t="s">
        <v>146</v>
      </c>
      <c r="I172" s="86" t="s">
        <v>144</v>
      </c>
      <c r="J172" s="86"/>
      <c r="K172" s="86">
        <v>5.0999999999999996</v>
      </c>
      <c r="L172" s="88">
        <v>15.7538689648781</v>
      </c>
      <c r="M172" s="86">
        <v>0.63392576</v>
      </c>
      <c r="N172" s="86"/>
      <c r="O172" s="86"/>
      <c r="P172" s="89">
        <v>1.1551013336267599</v>
      </c>
      <c r="Q172" s="89">
        <v>1.0152888454108799</v>
      </c>
      <c r="R172" s="89">
        <v>38.916788534489697</v>
      </c>
      <c r="S172" s="86">
        <v>-3.8284794016712098</v>
      </c>
      <c r="T172" s="86">
        <v>-4.2512245209991999</v>
      </c>
      <c r="U172" s="86">
        <v>-10.7821384333296</v>
      </c>
      <c r="V172" s="86">
        <v>-3.8308424548360498</v>
      </c>
      <c r="W172" s="86">
        <v>-7.2824369707472698</v>
      </c>
      <c r="X172" s="86">
        <v>1.2259558E-2</v>
      </c>
      <c r="Y172" s="86">
        <v>6.9543870000000002E-3</v>
      </c>
      <c r="Z172" s="90">
        <v>9.9845700000000005E-6</v>
      </c>
      <c r="AA172" s="90">
        <v>9.9845700000000005E-6</v>
      </c>
      <c r="AB172" s="91">
        <f>((EXP(S172)*0.04)/X172)*0.99279954</f>
        <v>7.0430256125062263E-2</v>
      </c>
      <c r="AC172" s="90">
        <f t="shared" si="113"/>
        <v>4.588824491797899E-14</v>
      </c>
      <c r="AD172" s="90">
        <f t="shared" si="114"/>
        <v>5.3005572902548921E-14</v>
      </c>
      <c r="AE172" s="90">
        <f t="shared" si="115"/>
        <v>1.3312166158098112E-6</v>
      </c>
      <c r="AF172" s="92">
        <f>((EXP(V172)*0.04)/X172)*0.00720046</f>
        <v>5.0960265462352808E-4</v>
      </c>
      <c r="AG172" s="90">
        <f t="shared" si="116"/>
        <v>2.1352991332905384E-15</v>
      </c>
      <c r="AH172" s="91"/>
      <c r="AI172" s="91"/>
      <c r="AJ172" s="91"/>
      <c r="AK172" s="91"/>
      <c r="AL172" s="91"/>
      <c r="AM172" s="91"/>
      <c r="AN172" s="91"/>
      <c r="AO172" s="91"/>
      <c r="AP172" s="91"/>
      <c r="AQ172" s="91"/>
      <c r="AR172" s="91"/>
      <c r="AS172" s="91"/>
      <c r="AT172" s="91"/>
      <c r="AU172" s="91"/>
      <c r="AV172" s="91"/>
      <c r="AW172" s="91"/>
      <c r="AX172" s="91"/>
      <c r="AY172" s="91"/>
      <c r="AZ172" s="91"/>
      <c r="BA172" s="91"/>
      <c r="BB172" s="86"/>
    </row>
    <row r="173" spans="1:55" s="93" customFormat="1" x14ac:dyDescent="0.2">
      <c r="A173" s="93" t="s">
        <v>141</v>
      </c>
      <c r="B173" s="94">
        <v>1400</v>
      </c>
      <c r="C173" s="94" t="s">
        <v>1</v>
      </c>
      <c r="D173" s="95" t="s">
        <v>147</v>
      </c>
      <c r="E173" s="95" t="s">
        <v>142</v>
      </c>
      <c r="F173" s="94">
        <v>0.2</v>
      </c>
      <c r="G173" s="94">
        <f t="shared" si="96"/>
        <v>0.8</v>
      </c>
      <c r="H173" s="95" t="s">
        <v>143</v>
      </c>
      <c r="I173" s="94" t="s">
        <v>144</v>
      </c>
      <c r="J173" s="94"/>
      <c r="K173" s="94">
        <v>5.0999999999999996</v>
      </c>
      <c r="L173" s="96">
        <v>15.7538689648781</v>
      </c>
      <c r="M173" s="94"/>
      <c r="N173" s="96">
        <v>0.51563691838291392</v>
      </c>
      <c r="O173" s="96">
        <v>0.48436308161708624</v>
      </c>
      <c r="P173" s="97">
        <f t="shared" ref="P173:Q175" si="117">((P170*$O173*AC170)+(P167*$N173*AC167))/(AC170*$O173+AC167*$N173)</f>
        <v>1.1211067405127362</v>
      </c>
      <c r="Q173" s="97">
        <f t="shared" si="117"/>
        <v>1.1314128927858538</v>
      </c>
      <c r="R173" s="97">
        <f>((R170*$O173*AG170)+(R167*$N173*AG167))/(AG170*$O173+AG167*$N173)</f>
        <v>2.1190071738033462</v>
      </c>
      <c r="S173" s="94"/>
      <c r="T173" s="94"/>
      <c r="U173" s="94"/>
      <c r="V173" s="94"/>
      <c r="W173" s="94"/>
      <c r="X173" s="94"/>
      <c r="Y173" s="94"/>
      <c r="Z173" s="98"/>
      <c r="AA173" s="98"/>
      <c r="AB173" s="94"/>
      <c r="AC173" s="94"/>
      <c r="AD173" s="94"/>
      <c r="AE173" s="94"/>
      <c r="AF173" s="94"/>
      <c r="AG173" s="90">
        <f t="shared" si="116"/>
        <v>0</v>
      </c>
      <c r="AH173" s="100"/>
      <c r="AI173" s="100"/>
      <c r="AJ173" s="100"/>
      <c r="AK173" s="100"/>
      <c r="AL173" s="100"/>
      <c r="AM173" s="100"/>
      <c r="AN173" s="100"/>
      <c r="AO173" s="100"/>
      <c r="AP173" s="100"/>
      <c r="AQ173" s="100"/>
      <c r="AR173" s="100"/>
      <c r="AS173" s="100"/>
      <c r="AT173" s="100"/>
      <c r="AU173" s="100"/>
      <c r="AV173" s="100"/>
      <c r="AW173" s="100"/>
      <c r="AX173" s="100"/>
      <c r="AY173" s="100"/>
      <c r="AZ173" s="100"/>
      <c r="BA173" s="100"/>
      <c r="BB173" s="96">
        <v>10.043161107278536</v>
      </c>
      <c r="BC173" s="99">
        <f>($BE$3 - BB173*(2.7-3.3) - 200*(3.3)) / (1.03-3.3) * 1000</f>
        <v>931.32305534492968</v>
      </c>
    </row>
    <row r="174" spans="1:55" s="93" customFormat="1" x14ac:dyDescent="0.2">
      <c r="A174" s="93" t="s">
        <v>141</v>
      </c>
      <c r="B174" s="94">
        <v>1400</v>
      </c>
      <c r="C174" s="94" t="s">
        <v>1</v>
      </c>
      <c r="D174" s="95" t="s">
        <v>147</v>
      </c>
      <c r="E174" s="95" t="s">
        <v>142</v>
      </c>
      <c r="F174" s="94">
        <v>0.2</v>
      </c>
      <c r="G174" s="94">
        <f t="shared" si="96"/>
        <v>0.8</v>
      </c>
      <c r="H174" s="95" t="s">
        <v>145</v>
      </c>
      <c r="I174" s="94" t="s">
        <v>144</v>
      </c>
      <c r="J174" s="94"/>
      <c r="K174" s="94">
        <v>5.0999999999999996</v>
      </c>
      <c r="L174" s="96">
        <v>15.7538689648781</v>
      </c>
      <c r="M174" s="94"/>
      <c r="N174" s="96">
        <v>0.51563691838291392</v>
      </c>
      <c r="O174" s="96">
        <v>0.48436308161708624</v>
      </c>
      <c r="P174" s="97">
        <f t="shared" si="117"/>
        <v>1.1064210249942144</v>
      </c>
      <c r="Q174" s="97">
        <f t="shared" si="117"/>
        <v>1.002085305355769</v>
      </c>
      <c r="R174" s="97">
        <f>((R171*$O174*AG171)+(R168*$N174*AG168))/(AG171*$O174+AG168*$N174)</f>
        <v>27.550300345288271</v>
      </c>
      <c r="S174" s="94"/>
      <c r="T174" s="94"/>
      <c r="U174" s="94"/>
      <c r="V174" s="94"/>
      <c r="W174" s="94"/>
      <c r="X174" s="94"/>
      <c r="Y174" s="94"/>
      <c r="Z174" s="98"/>
      <c r="AA174" s="98"/>
      <c r="AB174" s="94"/>
      <c r="AC174" s="94"/>
      <c r="AD174" s="94"/>
      <c r="AE174" s="94"/>
      <c r="AF174" s="94"/>
      <c r="AG174" s="94"/>
      <c r="AH174" s="100"/>
      <c r="AI174" s="100"/>
      <c r="AJ174" s="100"/>
      <c r="AK174" s="100"/>
      <c r="AL174" s="100"/>
      <c r="AM174" s="100"/>
      <c r="AN174" s="100"/>
      <c r="AO174" s="100"/>
      <c r="AP174" s="100"/>
      <c r="AQ174" s="100"/>
      <c r="AR174" s="100"/>
      <c r="AS174" s="100"/>
      <c r="AT174" s="100"/>
      <c r="AU174" s="100"/>
      <c r="AV174" s="100"/>
      <c r="AW174" s="100"/>
      <c r="AX174" s="100"/>
      <c r="AY174" s="100"/>
      <c r="AZ174" s="100"/>
      <c r="BA174" s="100"/>
      <c r="BB174" s="96">
        <v>10.043161107278536</v>
      </c>
      <c r="BC174" s="99">
        <f>($BE$3 - BB174*(2.7-3.3) - 200*(3.3)) / (1.03-3.3) * 1000</f>
        <v>931.32305534492968</v>
      </c>
    </row>
    <row r="175" spans="1:55" s="93" customFormat="1" x14ac:dyDescent="0.2">
      <c r="A175" s="93" t="s">
        <v>141</v>
      </c>
      <c r="B175" s="94">
        <v>1400</v>
      </c>
      <c r="C175" s="94" t="s">
        <v>1</v>
      </c>
      <c r="D175" s="95" t="s">
        <v>147</v>
      </c>
      <c r="E175" s="95" t="s">
        <v>142</v>
      </c>
      <c r="F175" s="94">
        <v>0.2</v>
      </c>
      <c r="G175" s="94">
        <f t="shared" si="96"/>
        <v>0.8</v>
      </c>
      <c r="H175" s="95" t="s">
        <v>146</v>
      </c>
      <c r="I175" s="94" t="s">
        <v>144</v>
      </c>
      <c r="J175" s="94"/>
      <c r="K175" s="94">
        <v>5.0999999999999996</v>
      </c>
      <c r="L175" s="96">
        <v>15.7538689648781</v>
      </c>
      <c r="M175" s="94"/>
      <c r="N175" s="96">
        <v>0.51563691838291392</v>
      </c>
      <c r="O175" s="96">
        <v>0.48436308161708624</v>
      </c>
      <c r="P175" s="97">
        <f t="shared" si="117"/>
        <v>1.1159896484167322</v>
      </c>
      <c r="Q175" s="97">
        <f t="shared" si="117"/>
        <v>1.0242593384728249</v>
      </c>
      <c r="R175" s="97">
        <f>((R172*$O175*AG172)+(R169*$N175*AG169))/(AG172*$O175+AG169*$N175)</f>
        <v>27.733499107423089</v>
      </c>
      <c r="S175" s="94"/>
      <c r="T175" s="94"/>
      <c r="U175" s="94"/>
      <c r="V175" s="94"/>
      <c r="W175" s="94"/>
      <c r="X175" s="94"/>
      <c r="Y175" s="94"/>
      <c r="Z175" s="98"/>
      <c r="AA175" s="98"/>
      <c r="AB175" s="94"/>
      <c r="AC175" s="94"/>
      <c r="AD175" s="94"/>
      <c r="AE175" s="94"/>
      <c r="AF175" s="94"/>
      <c r="AG175" s="94"/>
      <c r="AH175" s="100"/>
      <c r="AI175" s="100"/>
      <c r="AJ175" s="100"/>
      <c r="AK175" s="100"/>
      <c r="AL175" s="100"/>
      <c r="AM175" s="100"/>
      <c r="AN175" s="100"/>
      <c r="AO175" s="100"/>
      <c r="AP175" s="100"/>
      <c r="AQ175" s="100"/>
      <c r="AR175" s="100"/>
      <c r="AS175" s="100"/>
      <c r="AT175" s="100"/>
      <c r="AU175" s="100"/>
      <c r="AV175" s="100"/>
      <c r="AW175" s="100"/>
      <c r="AX175" s="100"/>
      <c r="AY175" s="100"/>
      <c r="AZ175" s="100"/>
      <c r="BA175" s="100"/>
      <c r="BB175" s="96">
        <v>10.043161107278536</v>
      </c>
      <c r="BC175" s="99">
        <f>($BE$3 - BB175*(2.7-3.3) - 200*(3.3)) / (1.03-3.3) * 1000</f>
        <v>931.32305534492968</v>
      </c>
    </row>
    <row r="176" spans="1:55" s="77" customFormat="1" x14ac:dyDescent="0.2">
      <c r="A176" s="77" t="s">
        <v>141</v>
      </c>
      <c r="B176" s="78">
        <v>1400</v>
      </c>
      <c r="C176" s="78" t="s">
        <v>1</v>
      </c>
      <c r="D176" s="79" t="s">
        <v>4</v>
      </c>
      <c r="E176" s="79" t="s">
        <v>142</v>
      </c>
      <c r="F176" s="78">
        <v>0.5</v>
      </c>
      <c r="G176" s="78">
        <f t="shared" si="96"/>
        <v>0.5</v>
      </c>
      <c r="H176" s="79" t="s">
        <v>143</v>
      </c>
      <c r="I176" s="78" t="s">
        <v>144</v>
      </c>
      <c r="J176" s="78"/>
      <c r="K176" s="78">
        <v>5.0999999999999996</v>
      </c>
      <c r="L176" s="80">
        <v>15.7538689648781</v>
      </c>
      <c r="M176" s="78">
        <v>0.116367623</v>
      </c>
      <c r="N176" s="78"/>
      <c r="O176" s="78"/>
      <c r="P176" s="81">
        <v>1.0033605069819</v>
      </c>
      <c r="Q176" s="81">
        <v>1.1341698033218</v>
      </c>
      <c r="R176" s="81">
        <v>1.2959276667628401</v>
      </c>
      <c r="S176" s="78">
        <v>-3.1575877073797098</v>
      </c>
      <c r="T176" s="78">
        <v>-3.47420896869607</v>
      </c>
      <c r="U176" s="78">
        <v>-9.2437543235352493</v>
      </c>
      <c r="V176" s="78">
        <v>-3.1579876148572001</v>
      </c>
      <c r="W176" s="78">
        <v>-9.1141832528947297</v>
      </c>
      <c r="X176" s="78">
        <v>4.9853079999999999E-3</v>
      </c>
      <c r="Y176" s="78">
        <v>3.620163E-3</v>
      </c>
      <c r="Z176" s="82">
        <v>9.9624999999999999E-6</v>
      </c>
      <c r="AA176" s="82">
        <v>9.9624999999999999E-6</v>
      </c>
      <c r="AB176" s="83">
        <f>((EXP(S176)*0.0047)/X176)*0.99279954</f>
        <v>3.9805631013318195E-2</v>
      </c>
      <c r="AC176" s="82">
        <f t="shared" ref="AC176:AC181" si="118">AB176/238.050785*0.0000000001551</f>
        <v>2.5935026301911388E-14</v>
      </c>
      <c r="AD176" s="82">
        <f t="shared" ref="AD176:AD181" si="119">P176*AC176</f>
        <v>2.6022181138874722E-14</v>
      </c>
      <c r="AE176" s="82">
        <f t="shared" ref="AE176:AE181" si="120">AD176*230/0.000009158</f>
        <v>6.5353807184332676E-7</v>
      </c>
      <c r="AF176" s="84">
        <f>((EXP(V176)*0.0047)/X176)*0.00720046</f>
        <v>2.8858218022456532E-4</v>
      </c>
      <c r="AG176" s="82">
        <f t="shared" ref="AG176:AG181" si="121">AF176/235.043992*0.00000000098486385</f>
        <v>1.2091955835116997E-15</v>
      </c>
      <c r="AH176" s="83"/>
      <c r="AI176" s="83"/>
      <c r="AJ176" s="83"/>
      <c r="AK176" s="83"/>
      <c r="AL176" s="83"/>
      <c r="AM176" s="83"/>
      <c r="AN176" s="83"/>
      <c r="AO176" s="83"/>
      <c r="AP176" s="83"/>
      <c r="AQ176" s="83"/>
      <c r="AR176" s="83"/>
      <c r="AS176" s="83"/>
      <c r="AT176" s="83"/>
      <c r="AU176" s="83"/>
      <c r="AV176" s="83"/>
      <c r="AW176" s="83"/>
      <c r="AX176" s="83"/>
      <c r="AY176" s="83"/>
      <c r="AZ176" s="83"/>
      <c r="BA176" s="83"/>
      <c r="BB176" s="78"/>
    </row>
    <row r="177" spans="1:55" s="77" customFormat="1" x14ac:dyDescent="0.2">
      <c r="A177" s="77" t="s">
        <v>141</v>
      </c>
      <c r="B177" s="78">
        <v>1400</v>
      </c>
      <c r="C177" s="78" t="s">
        <v>1</v>
      </c>
      <c r="D177" s="79" t="s">
        <v>4</v>
      </c>
      <c r="E177" s="79" t="s">
        <v>142</v>
      </c>
      <c r="F177" s="78">
        <v>0.5</v>
      </c>
      <c r="G177" s="78">
        <f t="shared" si="96"/>
        <v>0.5</v>
      </c>
      <c r="H177" s="79" t="s">
        <v>145</v>
      </c>
      <c r="I177" s="78" t="s">
        <v>144</v>
      </c>
      <c r="J177" s="78"/>
      <c r="K177" s="78">
        <v>5.0999999999999996</v>
      </c>
      <c r="L177" s="80">
        <v>15.7538689648781</v>
      </c>
      <c r="M177" s="78">
        <v>0.116367623</v>
      </c>
      <c r="N177" s="78"/>
      <c r="O177" s="78"/>
      <c r="P177" s="81">
        <v>1.01732476930865</v>
      </c>
      <c r="Q177" s="81">
        <v>1.00036920067583</v>
      </c>
      <c r="R177" s="81">
        <v>1.02174953098272</v>
      </c>
      <c r="S177" s="78">
        <v>-3.14873592586952</v>
      </c>
      <c r="T177" s="78">
        <v>-3.45153565367458</v>
      </c>
      <c r="U177" s="78">
        <v>-9.3466128084506206</v>
      </c>
      <c r="V177" s="78">
        <v>-3.1491376277005201</v>
      </c>
      <c r="W177" s="78">
        <v>-9.3430436649987101</v>
      </c>
      <c r="X177" s="78">
        <v>4.9853079999999999E-3</v>
      </c>
      <c r="Y177" s="78">
        <v>3.620163E-3</v>
      </c>
      <c r="Z177" s="82">
        <v>9.9624999999999999E-6</v>
      </c>
      <c r="AA177" s="82">
        <v>9.9624999999999999E-6</v>
      </c>
      <c r="AB177" s="83">
        <f>((EXP(S177)*0.0047)/X177)*0.99279954</f>
        <v>4.015954583939526E-2</v>
      </c>
      <c r="AC177" s="82">
        <f t="shared" si="118"/>
        <v>2.6165616549805561E-14</v>
      </c>
      <c r="AD177" s="82">
        <f t="shared" si="119"/>
        <v>2.6618929820349536E-14</v>
      </c>
      <c r="AE177" s="82">
        <f t="shared" si="120"/>
        <v>6.6852520841672793E-7</v>
      </c>
      <c r="AF177" s="84">
        <f>((EXP(V177)*0.0047)/X177)*0.00720046</f>
        <v>2.9114746343170535E-4</v>
      </c>
      <c r="AG177" s="82">
        <f t="shared" si="121"/>
        <v>1.2199444423709564E-15</v>
      </c>
      <c r="AH177" s="83"/>
      <c r="AI177" s="83"/>
      <c r="AJ177" s="83"/>
      <c r="AK177" s="83"/>
      <c r="AL177" s="83"/>
      <c r="AM177" s="83"/>
      <c r="AN177" s="83"/>
      <c r="AO177" s="83"/>
      <c r="AP177" s="83"/>
      <c r="AQ177" s="83"/>
      <c r="AR177" s="83"/>
      <c r="AS177" s="83"/>
      <c r="AT177" s="83"/>
      <c r="AU177" s="83"/>
      <c r="AV177" s="83"/>
      <c r="AW177" s="83"/>
      <c r="AX177" s="83"/>
      <c r="AY177" s="83"/>
      <c r="AZ177" s="83"/>
      <c r="BA177" s="83"/>
      <c r="BB177" s="78"/>
    </row>
    <row r="178" spans="1:55" s="77" customFormat="1" x14ac:dyDescent="0.2">
      <c r="A178" s="77" t="s">
        <v>141</v>
      </c>
      <c r="B178" s="78">
        <v>1400</v>
      </c>
      <c r="C178" s="78" t="s">
        <v>1</v>
      </c>
      <c r="D178" s="79" t="s">
        <v>4</v>
      </c>
      <c r="E178" s="79" t="s">
        <v>142</v>
      </c>
      <c r="F178" s="78">
        <v>0.5</v>
      </c>
      <c r="G178" s="78">
        <f t="shared" si="96"/>
        <v>0.5</v>
      </c>
      <c r="H178" s="79" t="s">
        <v>146</v>
      </c>
      <c r="I178" s="78" t="s">
        <v>144</v>
      </c>
      <c r="J178" s="78"/>
      <c r="K178" s="78">
        <v>5.0999999999999996</v>
      </c>
      <c r="L178" s="80">
        <v>15.7538689648781</v>
      </c>
      <c r="M178" s="78">
        <v>0.116367623</v>
      </c>
      <c r="N178" s="78"/>
      <c r="O178" s="78"/>
      <c r="P178" s="81">
        <v>1.0117754295839501</v>
      </c>
      <c r="Q178" s="81">
        <v>1.03519779120814</v>
      </c>
      <c r="R178" s="81">
        <v>1.1602396077458199</v>
      </c>
      <c r="S178" s="78">
        <v>-3.1530978803017402</v>
      </c>
      <c r="T178" s="78">
        <v>-3.4613673760002799</v>
      </c>
      <c r="U178" s="78">
        <v>-9.3222211522382405</v>
      </c>
      <c r="V178" s="78">
        <v>-3.1534194178249599</v>
      </c>
      <c r="W178" s="78">
        <v>-9.2202152973624099</v>
      </c>
      <c r="X178" s="78">
        <v>4.9853079999999999E-3</v>
      </c>
      <c r="Y178" s="78">
        <v>3.620163E-3</v>
      </c>
      <c r="Z178" s="82">
        <v>9.9624999999999999E-6</v>
      </c>
      <c r="AA178" s="82">
        <v>9.9624999999999999E-6</v>
      </c>
      <c r="AB178" s="83">
        <f>((EXP(S178)*0.0047)/X178)*0.99279954</f>
        <v>3.9984753226274927E-2</v>
      </c>
      <c r="AC178" s="82">
        <f t="shared" si="118"/>
        <v>2.6051731883157798E-14</v>
      </c>
      <c r="AD178" s="82">
        <f t="shared" si="119"/>
        <v>2.6358502217487868E-14</v>
      </c>
      <c r="AE178" s="82">
        <f t="shared" si="120"/>
        <v>6.6198465931668594E-7</v>
      </c>
      <c r="AF178" s="84">
        <f>((EXP(V178)*0.0047)/X178)*0.00720046</f>
        <v>2.8990349620187331E-4</v>
      </c>
      <c r="AG178" s="82">
        <f t="shared" si="121"/>
        <v>1.2147320634251198E-15</v>
      </c>
      <c r="AH178" s="83"/>
      <c r="AI178" s="83"/>
      <c r="AJ178" s="83"/>
      <c r="AK178" s="83"/>
      <c r="AL178" s="83"/>
      <c r="AM178" s="83"/>
      <c r="AN178" s="83"/>
      <c r="AO178" s="83"/>
      <c r="AP178" s="83"/>
      <c r="AQ178" s="83"/>
      <c r="AR178" s="83"/>
      <c r="AS178" s="83"/>
      <c r="AT178" s="83"/>
      <c r="AU178" s="83"/>
      <c r="AV178" s="83"/>
      <c r="AW178" s="83"/>
      <c r="AX178" s="83"/>
      <c r="AY178" s="83"/>
      <c r="AZ178" s="83"/>
      <c r="BA178" s="83"/>
      <c r="BB178" s="78"/>
    </row>
    <row r="179" spans="1:55" s="1" customFormat="1" x14ac:dyDescent="0.2">
      <c r="A179" s="1" t="s">
        <v>141</v>
      </c>
      <c r="B179" s="86">
        <v>1400</v>
      </c>
      <c r="C179" s="86" t="s">
        <v>1</v>
      </c>
      <c r="D179" s="87" t="s">
        <v>3</v>
      </c>
      <c r="E179" s="87" t="s">
        <v>142</v>
      </c>
      <c r="F179" s="86">
        <v>0.5</v>
      </c>
      <c r="G179" s="86">
        <f t="shared" si="96"/>
        <v>0.5</v>
      </c>
      <c r="H179" s="87" t="s">
        <v>143</v>
      </c>
      <c r="I179" s="86" t="s">
        <v>144</v>
      </c>
      <c r="J179" s="86"/>
      <c r="K179" s="86">
        <v>5.0999999999999996</v>
      </c>
      <c r="L179" s="88">
        <v>15.7538689648781</v>
      </c>
      <c r="M179" s="86">
        <v>0.48877126499999901</v>
      </c>
      <c r="N179" s="86"/>
      <c r="O179" s="86"/>
      <c r="P179" s="89">
        <v>1.1666066779508399</v>
      </c>
      <c r="Q179" s="89">
        <v>1.2812751759379899</v>
      </c>
      <c r="R179" s="89">
        <v>2.4605252012430099</v>
      </c>
      <c r="S179" s="86">
        <v>-3.6874677301269601</v>
      </c>
      <c r="T179" s="86">
        <v>-4.1003016317014804</v>
      </c>
      <c r="U179" s="86">
        <v>-10.3985334576907</v>
      </c>
      <c r="V179" s="86">
        <v>-3.68769534007376</v>
      </c>
      <c r="W179" s="86">
        <v>-9.9003413168702608</v>
      </c>
      <c r="X179" s="86">
        <v>1.2254641E-2</v>
      </c>
      <c r="Y179" s="86">
        <v>6.9515979999999998E-3</v>
      </c>
      <c r="Z179" s="90">
        <v>9.9805599999999995E-6</v>
      </c>
      <c r="AA179" s="90">
        <v>9.9805599999999995E-6</v>
      </c>
      <c r="AB179" s="91">
        <f>((EXP(S179)*0.04)/X179)*0.99279954</f>
        <v>8.1128618022980922E-2</v>
      </c>
      <c r="AC179" s="90">
        <f t="shared" si="118"/>
        <v>5.285867322539744E-14</v>
      </c>
      <c r="AD179" s="90">
        <f t="shared" si="119"/>
        <v>6.1665281172369921E-14</v>
      </c>
      <c r="AE179" s="90">
        <f t="shared" si="120"/>
        <v>1.5487021914877793E-6</v>
      </c>
      <c r="AF179" s="92">
        <f>((EXP(V179)*0.04)/X179)*0.00720046</f>
        <v>5.8826620998127016E-4</v>
      </c>
      <c r="AG179" s="90">
        <f t="shared" si="121"/>
        <v>2.4649093110495765E-15</v>
      </c>
      <c r="AH179" s="91"/>
      <c r="AI179" s="91"/>
      <c r="AJ179" s="91"/>
      <c r="AK179" s="91"/>
      <c r="AL179" s="91"/>
      <c r="AM179" s="91"/>
      <c r="AN179" s="91"/>
      <c r="AO179" s="91"/>
      <c r="AP179" s="91"/>
      <c r="AQ179" s="91"/>
      <c r="AR179" s="91"/>
      <c r="AS179" s="91"/>
      <c r="AT179" s="91"/>
      <c r="AU179" s="91"/>
      <c r="AV179" s="91"/>
      <c r="AW179" s="91"/>
      <c r="AX179" s="91"/>
      <c r="AY179" s="91"/>
      <c r="AZ179" s="91"/>
      <c r="BA179" s="91"/>
      <c r="BB179" s="86"/>
    </row>
    <row r="180" spans="1:55" s="1" customFormat="1" x14ac:dyDescent="0.2">
      <c r="A180" s="1" t="s">
        <v>141</v>
      </c>
      <c r="B180" s="86">
        <v>1400</v>
      </c>
      <c r="C180" s="86" t="s">
        <v>1</v>
      </c>
      <c r="D180" s="87" t="s">
        <v>3</v>
      </c>
      <c r="E180" s="87" t="s">
        <v>142</v>
      </c>
      <c r="F180" s="86">
        <v>0.5</v>
      </c>
      <c r="G180" s="86">
        <f t="shared" si="96"/>
        <v>0.5</v>
      </c>
      <c r="H180" s="87" t="s">
        <v>145</v>
      </c>
      <c r="I180" s="86" t="s">
        <v>144</v>
      </c>
      <c r="J180" s="86"/>
      <c r="K180" s="86">
        <v>5.0999999999999996</v>
      </c>
      <c r="L180" s="88">
        <v>15.7538689648781</v>
      </c>
      <c r="M180" s="86">
        <v>0.48877126499999901</v>
      </c>
      <c r="N180" s="86"/>
      <c r="O180" s="86"/>
      <c r="P180" s="89">
        <v>1.1457452138487001</v>
      </c>
      <c r="Q180" s="89">
        <v>1.00275783845608</v>
      </c>
      <c r="R180" s="89">
        <v>33.906252568659802</v>
      </c>
      <c r="S180" s="86">
        <v>-3.5406756738546799</v>
      </c>
      <c r="T180" s="86">
        <v>-3.9715535679453802</v>
      </c>
      <c r="U180" s="86">
        <v>-10.514887164561801</v>
      </c>
      <c r="V180" s="86">
        <v>-3.5400178928339701</v>
      </c>
      <c r="W180" s="86">
        <v>-7.1294392542953302</v>
      </c>
      <c r="X180" s="86">
        <v>1.2254641E-2</v>
      </c>
      <c r="Y180" s="86">
        <v>6.9515979999999998E-3</v>
      </c>
      <c r="Z180" s="90">
        <v>9.9805599999999995E-6</v>
      </c>
      <c r="AA180" s="90">
        <v>9.9805599999999995E-6</v>
      </c>
      <c r="AB180" s="91">
        <f>((EXP(S180)*0.04)/X180)*0.99279954</f>
        <v>9.3956116585430502E-2</v>
      </c>
      <c r="AC180" s="90">
        <f t="shared" si="118"/>
        <v>6.1216322737185148E-14</v>
      </c>
      <c r="AD180" s="90">
        <f t="shared" si="119"/>
        <v>7.0138308785547241E-14</v>
      </c>
      <c r="AE180" s="90">
        <f t="shared" si="120"/>
        <v>1.7614993470928006E-6</v>
      </c>
      <c r="AF180" s="92">
        <f>((EXP(V180)*0.04)/X180)*0.00720046</f>
        <v>6.8188227848136284E-4</v>
      </c>
      <c r="AG180" s="90">
        <f t="shared" si="121"/>
        <v>2.8571723970376031E-15</v>
      </c>
      <c r="AH180" s="91"/>
      <c r="AI180" s="91"/>
      <c r="AJ180" s="91"/>
      <c r="AK180" s="91"/>
      <c r="AL180" s="91"/>
      <c r="AM180" s="91"/>
      <c r="AN180" s="91"/>
      <c r="AO180" s="91"/>
      <c r="AP180" s="91"/>
      <c r="AQ180" s="91"/>
      <c r="AR180" s="91"/>
      <c r="AS180" s="91"/>
      <c r="AT180" s="91"/>
      <c r="AU180" s="91"/>
      <c r="AV180" s="91"/>
      <c r="AW180" s="91"/>
      <c r="AX180" s="91"/>
      <c r="AY180" s="91"/>
      <c r="AZ180" s="91"/>
      <c r="BA180" s="91"/>
      <c r="BB180" s="86"/>
    </row>
    <row r="181" spans="1:55" s="1" customFormat="1" x14ac:dyDescent="0.2">
      <c r="A181" s="1" t="s">
        <v>141</v>
      </c>
      <c r="B181" s="86">
        <v>1400</v>
      </c>
      <c r="C181" s="86" t="s">
        <v>1</v>
      </c>
      <c r="D181" s="87" t="s">
        <v>3</v>
      </c>
      <c r="E181" s="87" t="s">
        <v>142</v>
      </c>
      <c r="F181" s="86">
        <v>0.5</v>
      </c>
      <c r="G181" s="86">
        <f t="shared" si="96"/>
        <v>0.5</v>
      </c>
      <c r="H181" s="87" t="s">
        <v>146</v>
      </c>
      <c r="I181" s="86" t="s">
        <v>144</v>
      </c>
      <c r="J181" s="86"/>
      <c r="K181" s="86">
        <v>5.0999999999999996</v>
      </c>
      <c r="L181" s="88">
        <v>15.7538689648781</v>
      </c>
      <c r="M181" s="86">
        <v>0.48877126499999901</v>
      </c>
      <c r="N181" s="86"/>
      <c r="O181" s="86"/>
      <c r="P181" s="89">
        <v>1.1586064951742401</v>
      </c>
      <c r="Q181" s="89">
        <v>1.03735931462465</v>
      </c>
      <c r="R181" s="89">
        <v>34.1222218230225</v>
      </c>
      <c r="S181" s="86">
        <v>-3.5408000478742401</v>
      </c>
      <c r="T181" s="86">
        <v>-3.9605152233359902</v>
      </c>
      <c r="U181" s="86">
        <v>-10.469924498983</v>
      </c>
      <c r="V181" s="86">
        <v>-3.54095628212219</v>
      </c>
      <c r="W181" s="86">
        <v>-7.1240282441046396</v>
      </c>
      <c r="X181" s="86">
        <v>1.2254641E-2</v>
      </c>
      <c r="Y181" s="86">
        <v>6.9515979999999998E-3</v>
      </c>
      <c r="Z181" s="90">
        <v>9.9805599999999995E-6</v>
      </c>
      <c r="AA181" s="90">
        <v>9.9805599999999995E-6</v>
      </c>
      <c r="AB181" s="91">
        <f>((EXP(S181)*0.04)/X181)*0.99279954</f>
        <v>9.3944431612217105E-2</v>
      </c>
      <c r="AC181" s="90">
        <f t="shared" si="118"/>
        <v>6.120870949051848E-14</v>
      </c>
      <c r="AD181" s="90">
        <f t="shared" si="119"/>
        <v>7.0916808376947865E-14</v>
      </c>
      <c r="AE181" s="90">
        <f t="shared" si="120"/>
        <v>1.7810510948567385E-6</v>
      </c>
      <c r="AF181" s="92">
        <f>((EXP(V181)*0.04)/X181)*0.00720046</f>
        <v>6.8124270758558017E-4</v>
      </c>
      <c r="AG181" s="90">
        <f t="shared" si="121"/>
        <v>2.8544925146487414E-15</v>
      </c>
      <c r="AH181" s="91"/>
      <c r="AI181" s="91"/>
      <c r="AJ181" s="91"/>
      <c r="AK181" s="91"/>
      <c r="AL181" s="91"/>
      <c r="AM181" s="91"/>
      <c r="AN181" s="91"/>
      <c r="AO181" s="91"/>
      <c r="AP181" s="91"/>
      <c r="AQ181" s="91"/>
      <c r="AR181" s="91"/>
      <c r="AS181" s="91"/>
      <c r="AT181" s="91"/>
      <c r="AU181" s="91"/>
      <c r="AV181" s="91"/>
      <c r="AW181" s="91"/>
      <c r="AX181" s="91"/>
      <c r="AY181" s="91"/>
      <c r="AZ181" s="91"/>
      <c r="BA181" s="91"/>
      <c r="BB181" s="86"/>
    </row>
    <row r="182" spans="1:55" s="93" customFormat="1" x14ac:dyDescent="0.2">
      <c r="A182" s="93" t="s">
        <v>141</v>
      </c>
      <c r="B182" s="94">
        <v>1400</v>
      </c>
      <c r="C182" s="94" t="s">
        <v>1</v>
      </c>
      <c r="D182" s="95" t="s">
        <v>147</v>
      </c>
      <c r="E182" s="95" t="s">
        <v>142</v>
      </c>
      <c r="F182" s="94">
        <v>0.5</v>
      </c>
      <c r="G182" s="94">
        <f t="shared" si="96"/>
        <v>0.5</v>
      </c>
      <c r="H182" s="95" t="s">
        <v>143</v>
      </c>
      <c r="I182" s="94" t="s">
        <v>144</v>
      </c>
      <c r="J182" s="94"/>
      <c r="K182" s="94">
        <v>5.0999999999999996</v>
      </c>
      <c r="L182" s="96">
        <v>15.7538689648781</v>
      </c>
      <c r="M182" s="94"/>
      <c r="N182" s="96">
        <v>0.19211822660098524</v>
      </c>
      <c r="O182" s="96">
        <v>0.80788177339901479</v>
      </c>
      <c r="P182" s="97">
        <f t="shared" ref="P182:Q184" si="122">((P179*$O182*AC179)+(P176*$N182*AC176))/(AC179*$O182+AC176*$N182)</f>
        <v>1.1495495461426279</v>
      </c>
      <c r="Q182" s="97">
        <f t="shared" si="122"/>
        <v>1.2678592440411782</v>
      </c>
      <c r="R182" s="97">
        <f>((R179*$O182*AG179)+(R176*$N182*AG176))/(AG179*$O182+AG176*$N182)</f>
        <v>2.3388584649011426</v>
      </c>
      <c r="S182" s="94"/>
      <c r="T182" s="94"/>
      <c r="U182" s="94"/>
      <c r="V182" s="94"/>
      <c r="W182" s="94"/>
      <c r="X182" s="94"/>
      <c r="Y182" s="94"/>
      <c r="Z182" s="98"/>
      <c r="AA182" s="98"/>
      <c r="AB182" s="94"/>
      <c r="AC182" s="94"/>
      <c r="AD182" s="94"/>
      <c r="AE182" s="94"/>
      <c r="AF182" s="94"/>
      <c r="AG182" s="94"/>
      <c r="AH182" s="100"/>
      <c r="AI182" s="100"/>
      <c r="AJ182" s="100"/>
      <c r="AK182" s="100"/>
      <c r="AL182" s="100"/>
      <c r="AM182" s="100"/>
      <c r="AN182" s="100"/>
      <c r="AO182" s="100"/>
      <c r="AP182" s="100"/>
      <c r="AQ182" s="100"/>
      <c r="AR182" s="100"/>
      <c r="AS182" s="100"/>
      <c r="AT182" s="100"/>
      <c r="AU182" s="100"/>
      <c r="AV182" s="100"/>
      <c r="AW182" s="100"/>
      <c r="AX182" s="100"/>
      <c r="AY182" s="100"/>
      <c r="AZ182" s="100"/>
      <c r="BA182" s="100"/>
      <c r="BB182" s="96">
        <v>11.821670317612641</v>
      </c>
      <c r="BC182" s="99">
        <f>($BE$3 - BB182*(2.7-3.3) - 200*(3.3)) / (1.03-3.3) * 1000</f>
        <v>461.23251516848853</v>
      </c>
    </row>
    <row r="183" spans="1:55" s="93" customFormat="1" x14ac:dyDescent="0.2">
      <c r="A183" s="93" t="s">
        <v>141</v>
      </c>
      <c r="B183" s="94">
        <v>1400</v>
      </c>
      <c r="C183" s="94" t="s">
        <v>1</v>
      </c>
      <c r="D183" s="95" t="s">
        <v>147</v>
      </c>
      <c r="E183" s="95" t="s">
        <v>142</v>
      </c>
      <c r="F183" s="94">
        <v>0.5</v>
      </c>
      <c r="G183" s="94">
        <f t="shared" si="96"/>
        <v>0.5</v>
      </c>
      <c r="H183" s="95" t="s">
        <v>145</v>
      </c>
      <c r="I183" s="94" t="s">
        <v>144</v>
      </c>
      <c r="J183" s="94"/>
      <c r="K183" s="94">
        <v>5.0999999999999996</v>
      </c>
      <c r="L183" s="96">
        <v>15.7538689648781</v>
      </c>
      <c r="M183" s="94"/>
      <c r="N183" s="96">
        <v>0.19211822660098524</v>
      </c>
      <c r="O183" s="96">
        <v>0.80788177339901479</v>
      </c>
      <c r="P183" s="97">
        <f t="shared" si="122"/>
        <v>1.1338963383620189</v>
      </c>
      <c r="Q183" s="97">
        <f t="shared" si="122"/>
        <v>1.0025601052857296</v>
      </c>
      <c r="R183" s="97">
        <f>((R180*$O183*AG180)+(R177*$N183*AG177))/(AG180*$O183+AG177*$N183)</f>
        <v>30.875038861710227</v>
      </c>
      <c r="S183" s="94"/>
      <c r="T183" s="94"/>
      <c r="U183" s="94"/>
      <c r="V183" s="94"/>
      <c r="W183" s="94"/>
      <c r="X183" s="94"/>
      <c r="Y183" s="94"/>
      <c r="Z183" s="98"/>
      <c r="AA183" s="98"/>
      <c r="AB183" s="94"/>
      <c r="AC183" s="94"/>
      <c r="AD183" s="94"/>
      <c r="AE183" s="94"/>
      <c r="AF183" s="94"/>
      <c r="AG183" s="94"/>
      <c r="AH183" s="100"/>
      <c r="AI183" s="100"/>
      <c r="AJ183" s="100"/>
      <c r="AK183" s="100"/>
      <c r="AL183" s="100"/>
      <c r="AM183" s="100"/>
      <c r="AN183" s="100"/>
      <c r="AO183" s="100"/>
      <c r="AP183" s="100"/>
      <c r="AQ183" s="100"/>
      <c r="AR183" s="100"/>
      <c r="AS183" s="100"/>
      <c r="AT183" s="100"/>
      <c r="AU183" s="100"/>
      <c r="AV183" s="100"/>
      <c r="AW183" s="100"/>
      <c r="AX183" s="100"/>
      <c r="AY183" s="100"/>
      <c r="AZ183" s="100"/>
      <c r="BA183" s="100"/>
      <c r="BB183" s="96">
        <v>11.821670317612641</v>
      </c>
      <c r="BC183" s="99">
        <f>($BE$3 - BB183*(2.7-3.3) - 200*(3.3)) / (1.03-3.3) * 1000</f>
        <v>461.23251516848853</v>
      </c>
    </row>
    <row r="184" spans="1:55" s="93" customFormat="1" x14ac:dyDescent="0.2">
      <c r="A184" s="93" t="s">
        <v>141</v>
      </c>
      <c r="B184" s="94">
        <v>1400</v>
      </c>
      <c r="C184" s="94" t="s">
        <v>1</v>
      </c>
      <c r="D184" s="95" t="s">
        <v>147</v>
      </c>
      <c r="E184" s="95" t="s">
        <v>142</v>
      </c>
      <c r="F184" s="94">
        <v>0.5</v>
      </c>
      <c r="G184" s="94">
        <f t="shared" si="96"/>
        <v>0.5</v>
      </c>
      <c r="H184" s="95" t="s">
        <v>146</v>
      </c>
      <c r="I184" s="94" t="s">
        <v>144</v>
      </c>
      <c r="J184" s="94"/>
      <c r="K184" s="94">
        <v>5.0999999999999996</v>
      </c>
      <c r="L184" s="96">
        <v>15.7538689648781</v>
      </c>
      <c r="M184" s="94"/>
      <c r="N184" s="96">
        <v>0.19211822660098524</v>
      </c>
      <c r="O184" s="96">
        <v>0.80788177339901479</v>
      </c>
      <c r="P184" s="97">
        <f t="shared" si="122"/>
        <v>1.1451109623343478</v>
      </c>
      <c r="Q184" s="97">
        <f t="shared" si="122"/>
        <v>1.0371837776589927</v>
      </c>
      <c r="R184" s="97">
        <f>((R181*$O184*AG181)+(R178*$N184*AG178))/(AG181*$O184+AG178*$N184)</f>
        <v>31.093075767694138</v>
      </c>
      <c r="S184" s="94"/>
      <c r="T184" s="94"/>
      <c r="U184" s="94"/>
      <c r="V184" s="94"/>
      <c r="W184" s="94"/>
      <c r="X184" s="94"/>
      <c r="Y184" s="94"/>
      <c r="Z184" s="98"/>
      <c r="AA184" s="98"/>
      <c r="AB184" s="94"/>
      <c r="AC184" s="94"/>
      <c r="AD184" s="94"/>
      <c r="AE184" s="94"/>
      <c r="AF184" s="94"/>
      <c r="AG184" s="94"/>
      <c r="AH184" s="100"/>
      <c r="AI184" s="100"/>
      <c r="AJ184" s="100"/>
      <c r="AK184" s="100"/>
      <c r="AL184" s="100"/>
      <c r="AM184" s="100"/>
      <c r="AN184" s="100"/>
      <c r="AO184" s="100"/>
      <c r="AP184" s="100"/>
      <c r="AQ184" s="100"/>
      <c r="AR184" s="100"/>
      <c r="AS184" s="100"/>
      <c r="AT184" s="100"/>
      <c r="AU184" s="100"/>
      <c r="AV184" s="100"/>
      <c r="AW184" s="100"/>
      <c r="AX184" s="100"/>
      <c r="AY184" s="100"/>
      <c r="AZ184" s="100"/>
      <c r="BA184" s="100"/>
      <c r="BB184" s="96">
        <v>11.821670317612641</v>
      </c>
      <c r="BC184" s="99">
        <f>($BE$3 - BB184*(2.7-3.3) - 200*(3.3)) / (1.03-3.3) * 1000</f>
        <v>461.23251516848853</v>
      </c>
    </row>
    <row r="185" spans="1:55" s="77" customFormat="1" x14ac:dyDescent="0.2">
      <c r="A185" s="77" t="s">
        <v>141</v>
      </c>
      <c r="B185" s="78">
        <v>1300</v>
      </c>
      <c r="C185" s="78" t="s">
        <v>148</v>
      </c>
      <c r="D185" s="79" t="s">
        <v>4</v>
      </c>
      <c r="E185" s="79" t="s">
        <v>142</v>
      </c>
      <c r="F185" s="78">
        <v>0.01</v>
      </c>
      <c r="G185" s="78">
        <f t="shared" si="96"/>
        <v>0.99</v>
      </c>
      <c r="H185" s="79" t="s">
        <v>143</v>
      </c>
      <c r="I185" s="78" t="s">
        <v>144</v>
      </c>
      <c r="J185" s="78"/>
      <c r="K185" s="78">
        <v>5.0999999999999996</v>
      </c>
      <c r="L185" s="80">
        <v>15.7538689648781</v>
      </c>
      <c r="M185" s="78">
        <v>0.119588111</v>
      </c>
      <c r="N185" s="78"/>
      <c r="O185" s="78"/>
      <c r="P185" s="81">
        <v>0.99791490365135704</v>
      </c>
      <c r="Q185" s="81">
        <v>1.1790393191416799</v>
      </c>
      <c r="R185" s="81">
        <v>1.3753537954310999</v>
      </c>
      <c r="S185" s="78">
        <v>-3.9533808725771</v>
      </c>
      <c r="T185" s="78">
        <v>-3.9949788132973501</v>
      </c>
      <c r="U185" s="78">
        <v>-9.2349003893253307</v>
      </c>
      <c r="V185" s="78">
        <v>-3.95360479240049</v>
      </c>
      <c r="W185" s="78">
        <v>-9.0790260027390595</v>
      </c>
      <c r="X185" s="78">
        <v>2.3128369999999999E-3</v>
      </c>
      <c r="Y185" s="78">
        <v>2.2232369999999999E-3</v>
      </c>
      <c r="Z185" s="82">
        <v>9.9951300000000006E-6</v>
      </c>
      <c r="AA185" s="82">
        <v>9.9951300000000006E-6</v>
      </c>
      <c r="AB185" s="83">
        <f>((EXP(S185)*0.0047)/X185)*0.99279954</f>
        <v>3.8715324252563486E-2</v>
      </c>
      <c r="AC185" s="82">
        <f t="shared" ref="AC185:AC190" si="123">AB185/238.050785*0.0000000001551</f>
        <v>2.5224646041694831E-14</v>
      </c>
      <c r="AD185" s="82">
        <f t="shared" ref="AD185:AD190" si="124">P185*AC185</f>
        <v>2.5172050224337484E-14</v>
      </c>
      <c r="AE185" s="82">
        <f t="shared" ref="AE185:AE190" si="125">AD185*230/0.000009158</f>
        <v>6.3218732819366905E-7</v>
      </c>
      <c r="AF185" s="84">
        <f>((EXP(V185)*0.0047)/X185)*0.00720046</f>
        <v>2.8072709314744878E-4</v>
      </c>
      <c r="AG185" s="82">
        <f t="shared" ref="AG185:AG190" si="126">AF185/235.043992*0.00000000098486385</f>
        <v>1.1762817819929856E-15</v>
      </c>
      <c r="AH185" s="83"/>
      <c r="AI185" s="83"/>
      <c r="AJ185" s="83"/>
      <c r="AK185" s="83"/>
      <c r="AL185" s="83"/>
      <c r="AM185" s="83"/>
      <c r="AN185" s="83"/>
      <c r="AO185" s="83"/>
      <c r="AP185" s="83"/>
      <c r="AQ185" s="83"/>
      <c r="AR185" s="83"/>
      <c r="AS185" s="83"/>
      <c r="AT185" s="83"/>
      <c r="AU185" s="83"/>
      <c r="AV185" s="83"/>
      <c r="AW185" s="83"/>
      <c r="AX185" s="83"/>
      <c r="AY185" s="83"/>
      <c r="AZ185" s="83"/>
      <c r="BA185" s="83"/>
      <c r="BB185" s="78"/>
    </row>
    <row r="186" spans="1:55" s="77" customFormat="1" x14ac:dyDescent="0.2">
      <c r="A186" s="77" t="s">
        <v>141</v>
      </c>
      <c r="B186" s="78">
        <v>1300</v>
      </c>
      <c r="C186" s="78" t="s">
        <v>148</v>
      </c>
      <c r="D186" s="79" t="s">
        <v>4</v>
      </c>
      <c r="E186" s="79" t="s">
        <v>142</v>
      </c>
      <c r="F186" s="78">
        <v>0.01</v>
      </c>
      <c r="G186" s="78">
        <f t="shared" si="96"/>
        <v>0.99</v>
      </c>
      <c r="H186" s="79" t="s">
        <v>145</v>
      </c>
      <c r="I186" s="78" t="s">
        <v>144</v>
      </c>
      <c r="J186" s="78"/>
      <c r="K186" s="78">
        <v>5.0999999999999996</v>
      </c>
      <c r="L186" s="80">
        <v>15.7538689648781</v>
      </c>
      <c r="M186" s="78">
        <v>0.119588111</v>
      </c>
      <c r="N186" s="78"/>
      <c r="O186" s="78"/>
      <c r="P186" s="81">
        <v>1.0028465223114</v>
      </c>
      <c r="Q186" s="81">
        <v>1.0000615298091999</v>
      </c>
      <c r="R186" s="81">
        <v>1.5159104845273901</v>
      </c>
      <c r="S186" s="78">
        <v>-3.8676209556039902</v>
      </c>
      <c r="T186" s="78">
        <v>-3.9042891444971599</v>
      </c>
      <c r="U186" s="78">
        <v>-9.3088491631768395</v>
      </c>
      <c r="V186" s="78">
        <v>-3.8697982402898901</v>
      </c>
      <c r="W186" s="78">
        <v>-8.8979142160863098</v>
      </c>
      <c r="X186" s="78">
        <v>2.3128369999999999E-3</v>
      </c>
      <c r="Y186" s="78">
        <v>2.2232369999999999E-3</v>
      </c>
      <c r="Z186" s="82">
        <v>9.9951300000000006E-6</v>
      </c>
      <c r="AA186" s="82">
        <v>9.9951300000000006E-6</v>
      </c>
      <c r="AB186" s="83">
        <f>((EXP(S186)*0.0047)/X186)*0.99279954</f>
        <v>4.2182076956330715E-2</v>
      </c>
      <c r="AC186" s="82">
        <f t="shared" si="123"/>
        <v>2.7483379800351823E-14</v>
      </c>
      <c r="AD186" s="82">
        <f t="shared" si="124"/>
        <v>2.7561611854146205E-14</v>
      </c>
      <c r="AE186" s="82">
        <f t="shared" si="125"/>
        <v>6.922003413904376E-7</v>
      </c>
      <c r="AF186" s="84">
        <f>((EXP(V186)*0.0047)/X186)*0.00720046</f>
        <v>3.0526783865079032E-4</v>
      </c>
      <c r="AG186" s="82">
        <f t="shared" si="126"/>
        <v>1.2791105881778769E-15</v>
      </c>
      <c r="AH186" s="83"/>
      <c r="AI186" s="83"/>
      <c r="AJ186" s="83"/>
      <c r="AK186" s="83"/>
      <c r="AL186" s="83"/>
      <c r="AM186" s="83"/>
      <c r="AN186" s="83"/>
      <c r="AO186" s="83"/>
      <c r="AP186" s="83"/>
      <c r="AQ186" s="83"/>
      <c r="AR186" s="83"/>
      <c r="AS186" s="83"/>
      <c r="AT186" s="83"/>
      <c r="AU186" s="83"/>
      <c r="AV186" s="83"/>
      <c r="AW186" s="83"/>
      <c r="AX186" s="83"/>
      <c r="AY186" s="83"/>
      <c r="AZ186" s="83"/>
      <c r="BA186" s="83"/>
      <c r="BB186" s="78"/>
    </row>
    <row r="187" spans="1:55" s="77" customFormat="1" x14ac:dyDescent="0.2">
      <c r="A187" s="77" t="s">
        <v>141</v>
      </c>
      <c r="B187" s="78">
        <v>1300</v>
      </c>
      <c r="C187" s="78" t="s">
        <v>148</v>
      </c>
      <c r="D187" s="79" t="s">
        <v>4</v>
      </c>
      <c r="E187" s="79" t="s">
        <v>142</v>
      </c>
      <c r="F187" s="78">
        <v>0.01</v>
      </c>
      <c r="G187" s="78">
        <f t="shared" si="96"/>
        <v>0.99</v>
      </c>
      <c r="H187" s="79" t="s">
        <v>146</v>
      </c>
      <c r="I187" s="78" t="s">
        <v>144</v>
      </c>
      <c r="J187" s="78"/>
      <c r="K187" s="78">
        <v>5.0999999999999996</v>
      </c>
      <c r="L187" s="80">
        <v>15.7538689648781</v>
      </c>
      <c r="M187" s="78">
        <v>0.119588111</v>
      </c>
      <c r="N187" s="78"/>
      <c r="O187" s="78"/>
      <c r="P187" s="81">
        <v>1.00154674553116</v>
      </c>
      <c r="Q187" s="81">
        <v>1.05776669824529</v>
      </c>
      <c r="R187" s="81">
        <v>1.68052493603005</v>
      </c>
      <c r="S187" s="78">
        <v>-3.8712412111956001</v>
      </c>
      <c r="T187" s="78">
        <v>-3.9092063281749798</v>
      </c>
      <c r="U187" s="78">
        <v>-9.25766807770672</v>
      </c>
      <c r="V187" s="78">
        <v>-3.8716046152922798</v>
      </c>
      <c r="W187" s="78">
        <v>-8.7966306228882605</v>
      </c>
      <c r="X187" s="78">
        <v>2.3128369999999999E-3</v>
      </c>
      <c r="Y187" s="78">
        <v>2.2232369999999999E-3</v>
      </c>
      <c r="Z187" s="82">
        <v>9.9951300000000006E-6</v>
      </c>
      <c r="AA187" s="82">
        <v>9.9951300000000006E-6</v>
      </c>
      <c r="AB187" s="83">
        <f>((EXP(S187)*0.0047)/X187)*0.99279954</f>
        <v>4.2029643147524456E-2</v>
      </c>
      <c r="AC187" s="82">
        <f t="shared" si="123"/>
        <v>2.7384062825842159E-14</v>
      </c>
      <c r="AD187" s="82">
        <f t="shared" si="124"/>
        <v>2.7426419002643035E-14</v>
      </c>
      <c r="AE187" s="82">
        <f t="shared" si="125"/>
        <v>6.8880501972132539E-7</v>
      </c>
      <c r="AF187" s="84">
        <f>((EXP(V187)*0.0047)/X187)*0.00720046</f>
        <v>3.0471690820132075E-4</v>
      </c>
      <c r="AG187" s="82">
        <f t="shared" si="126"/>
        <v>1.2768021203930596E-15</v>
      </c>
      <c r="AH187" s="83"/>
      <c r="AI187" s="83"/>
      <c r="AJ187" s="83"/>
      <c r="AK187" s="83"/>
      <c r="AL187" s="83"/>
      <c r="AM187" s="83"/>
      <c r="AN187" s="83"/>
      <c r="AO187" s="83"/>
      <c r="AP187" s="83"/>
      <c r="AQ187" s="83"/>
      <c r="AR187" s="83"/>
      <c r="AS187" s="83"/>
      <c r="AT187" s="83"/>
      <c r="AU187" s="83"/>
      <c r="AV187" s="83"/>
      <c r="AW187" s="83"/>
      <c r="AX187" s="83"/>
      <c r="AY187" s="83"/>
      <c r="AZ187" s="83"/>
      <c r="BA187" s="83"/>
      <c r="BB187" s="78"/>
    </row>
    <row r="188" spans="1:55" s="1" customFormat="1" x14ac:dyDescent="0.2">
      <c r="A188" s="1" t="s">
        <v>141</v>
      </c>
      <c r="B188" s="86">
        <v>1300</v>
      </c>
      <c r="C188" s="86" t="s">
        <v>148</v>
      </c>
      <c r="D188" s="87" t="s">
        <v>3</v>
      </c>
      <c r="E188" s="87" t="s">
        <v>142</v>
      </c>
      <c r="F188" s="86">
        <v>0.01</v>
      </c>
      <c r="G188" s="86">
        <f t="shared" si="96"/>
        <v>0.99</v>
      </c>
      <c r="H188" s="87" t="s">
        <v>143</v>
      </c>
      <c r="I188" s="86" t="s">
        <v>144</v>
      </c>
      <c r="J188" s="86"/>
      <c r="K188" s="86">
        <v>5.0999999999999996</v>
      </c>
      <c r="L188" s="88">
        <v>15.7538689648781</v>
      </c>
      <c r="M188" s="86">
        <v>0.80734567699999904</v>
      </c>
      <c r="N188" s="86"/>
      <c r="O188" s="86"/>
      <c r="P188" s="89">
        <v>1.17556363223956</v>
      </c>
      <c r="Q188" s="89">
        <v>1.7145459207300999</v>
      </c>
      <c r="R188" s="89">
        <v>3.5139056684347998</v>
      </c>
      <c r="S188" s="86">
        <v>-3.9642808649351098</v>
      </c>
      <c r="T188" s="86">
        <v>-4.1965391851791098</v>
      </c>
      <c r="U188" s="86">
        <v>-10.610206453159201</v>
      </c>
      <c r="V188" s="86">
        <v>-3.9644890293676101</v>
      </c>
      <c r="W188" s="86">
        <v>-10.0545824685871</v>
      </c>
      <c r="X188" s="86">
        <v>1.5330836E-2</v>
      </c>
      <c r="Y188" s="86">
        <v>1.0338349E-2</v>
      </c>
      <c r="Z188" s="90">
        <v>9.8828400000000007E-6</v>
      </c>
      <c r="AA188" s="90">
        <v>9.8828400000000007E-6</v>
      </c>
      <c r="AB188" s="91">
        <f>((EXP(S188)*0.04)/X188)*0.99279954</f>
        <v>4.916889139215215E-2</v>
      </c>
      <c r="AC188" s="90">
        <f t="shared" si="123"/>
        <v>3.2035580369637509E-14</v>
      </c>
      <c r="AD188" s="90">
        <f t="shared" si="124"/>
        <v>3.7659863220233418E-14</v>
      </c>
      <c r="AE188" s="90">
        <f t="shared" si="125"/>
        <v>9.4581442898598896E-7</v>
      </c>
      <c r="AF188" s="92">
        <f>((EXP(V188)*0.04)/X188)*0.00720046</f>
        <v>3.5653214054873E-4</v>
      </c>
      <c r="AG188" s="90">
        <f t="shared" si="126"/>
        <v>1.4939144523615962E-15</v>
      </c>
      <c r="AH188" s="91"/>
      <c r="AI188" s="91"/>
      <c r="AJ188" s="91"/>
      <c r="AK188" s="91"/>
      <c r="AL188" s="91"/>
      <c r="AM188" s="91"/>
      <c r="AN188" s="91"/>
      <c r="AO188" s="91"/>
      <c r="AP188" s="91"/>
      <c r="AQ188" s="91"/>
      <c r="AR188" s="91"/>
      <c r="AS188" s="91"/>
      <c r="AT188" s="91"/>
      <c r="AU188" s="91"/>
      <c r="AV188" s="91"/>
      <c r="AW188" s="91"/>
      <c r="AX188" s="91"/>
      <c r="AY188" s="91"/>
      <c r="AZ188" s="91"/>
      <c r="BA188" s="91"/>
      <c r="BB188" s="86"/>
    </row>
    <row r="189" spans="1:55" s="1" customFormat="1" x14ac:dyDescent="0.2">
      <c r="A189" s="1" t="s">
        <v>141</v>
      </c>
      <c r="B189" s="86">
        <v>1300</v>
      </c>
      <c r="C189" s="86" t="s">
        <v>148</v>
      </c>
      <c r="D189" s="87" t="s">
        <v>3</v>
      </c>
      <c r="E189" s="87" t="s">
        <v>142</v>
      </c>
      <c r="F189" s="86">
        <v>0.01</v>
      </c>
      <c r="G189" s="86">
        <f t="shared" si="96"/>
        <v>0.99</v>
      </c>
      <c r="H189" s="87" t="s">
        <v>145</v>
      </c>
      <c r="I189" s="86" t="s">
        <v>144</v>
      </c>
      <c r="J189" s="86"/>
      <c r="K189" s="86">
        <v>5.0999999999999996</v>
      </c>
      <c r="L189" s="88">
        <v>15.7538689648781</v>
      </c>
      <c r="M189" s="86">
        <v>0.80734567699999904</v>
      </c>
      <c r="N189" s="86"/>
      <c r="O189" s="86"/>
      <c r="P189" s="89">
        <v>1.1077918415300601</v>
      </c>
      <c r="Q189" s="89">
        <v>1.0021203109957999</v>
      </c>
      <c r="R189" s="89">
        <v>9.3457133316258094</v>
      </c>
      <c r="S189" s="86">
        <v>-3.9511401657793899</v>
      </c>
      <c r="T189" s="86">
        <v>-4.2427775035984796</v>
      </c>
      <c r="U189" s="86">
        <v>-11.1934749815765</v>
      </c>
      <c r="V189" s="86">
        <v>-3.9516308136192402</v>
      </c>
      <c r="W189" s="86">
        <v>-9.0635346267790506</v>
      </c>
      <c r="X189" s="86">
        <v>1.5330836E-2</v>
      </c>
      <c r="Y189" s="86">
        <v>1.0338349E-2</v>
      </c>
      <c r="Z189" s="90">
        <v>9.8828400000000007E-6</v>
      </c>
      <c r="AA189" s="90">
        <v>9.8828400000000007E-6</v>
      </c>
      <c r="AB189" s="91">
        <f>((EXP(S189)*0.04)/X189)*0.99279954</f>
        <v>4.9819268850218847E-2</v>
      </c>
      <c r="AC189" s="90">
        <f t="shared" si="123"/>
        <v>3.245932836839393E-14</v>
      </c>
      <c r="AD189" s="90">
        <f t="shared" si="124"/>
        <v>3.5958179148052031E-14</v>
      </c>
      <c r="AE189" s="90">
        <f t="shared" si="125"/>
        <v>9.0307722254334648E-7</v>
      </c>
      <c r="AF189" s="92">
        <f>((EXP(V189)*0.04)/X189)*0.00720046</f>
        <v>3.6114610785649654E-4</v>
      </c>
      <c r="AG189" s="90">
        <f t="shared" si="126"/>
        <v>1.5132475549345862E-15</v>
      </c>
      <c r="AH189" s="91"/>
      <c r="AI189" s="91"/>
      <c r="AJ189" s="91"/>
      <c r="AK189" s="91"/>
      <c r="AL189" s="91"/>
      <c r="AM189" s="91"/>
      <c r="AN189" s="91"/>
      <c r="AO189" s="91"/>
      <c r="AP189" s="91"/>
      <c r="AQ189" s="91"/>
      <c r="AR189" s="91"/>
      <c r="AS189" s="91"/>
      <c r="AT189" s="91"/>
      <c r="AU189" s="91"/>
      <c r="AV189" s="91"/>
      <c r="AW189" s="91"/>
      <c r="AX189" s="91"/>
      <c r="AY189" s="91"/>
      <c r="AZ189" s="91"/>
      <c r="BA189" s="91"/>
      <c r="BB189" s="86"/>
    </row>
    <row r="190" spans="1:55" s="1" customFormat="1" x14ac:dyDescent="0.2">
      <c r="A190" s="1" t="s">
        <v>141</v>
      </c>
      <c r="B190" s="86">
        <v>1300</v>
      </c>
      <c r="C190" s="86" t="s">
        <v>148</v>
      </c>
      <c r="D190" s="87" t="s">
        <v>3</v>
      </c>
      <c r="E190" s="87" t="s">
        <v>142</v>
      </c>
      <c r="F190" s="86">
        <v>0.01</v>
      </c>
      <c r="G190" s="86">
        <f t="shared" si="96"/>
        <v>0.99</v>
      </c>
      <c r="H190" s="87" t="s">
        <v>146</v>
      </c>
      <c r="I190" s="86" t="s">
        <v>144</v>
      </c>
      <c r="J190" s="86"/>
      <c r="K190" s="86">
        <v>5.0999999999999996</v>
      </c>
      <c r="L190" s="88">
        <v>15.7538689648781</v>
      </c>
      <c r="M190" s="86">
        <v>0.80734567699999904</v>
      </c>
      <c r="N190" s="86"/>
      <c r="O190" s="86"/>
      <c r="P190" s="89">
        <v>1.1211963033839301</v>
      </c>
      <c r="Q190" s="89">
        <v>1.07415460519467</v>
      </c>
      <c r="R190" s="89">
        <v>9.6414529318903099</v>
      </c>
      <c r="S190" s="86">
        <v>-3.9544490225798401</v>
      </c>
      <c r="T190" s="86">
        <v>-4.2340588191338</v>
      </c>
      <c r="U190" s="86">
        <v>-11.115340424998999</v>
      </c>
      <c r="V190" s="86">
        <v>-3.9520097055152599</v>
      </c>
      <c r="W190" s="86">
        <v>-9.0327594733004108</v>
      </c>
      <c r="X190" s="86">
        <v>1.5330836E-2</v>
      </c>
      <c r="Y190" s="86">
        <v>1.0338349E-2</v>
      </c>
      <c r="Z190" s="90">
        <v>9.8828400000000007E-6</v>
      </c>
      <c r="AA190" s="90">
        <v>9.8828400000000007E-6</v>
      </c>
      <c r="AB190" s="91">
        <f>((EXP(S190)*0.04)/X190)*0.99279954</f>
        <v>4.9654696447100133E-2</v>
      </c>
      <c r="AC190" s="90">
        <f t="shared" si="123"/>
        <v>3.2352102594180613E-14</v>
      </c>
      <c r="AD190" s="90">
        <f t="shared" si="124"/>
        <v>3.627305783529296E-14</v>
      </c>
      <c r="AE190" s="90">
        <f t="shared" si="125"/>
        <v>9.1098529177957858E-7</v>
      </c>
      <c r="AF190" s="92">
        <f>((EXP(V190)*0.04)/X190)*0.00720046</f>
        <v>3.610092984425765E-4</v>
      </c>
      <c r="AG190" s="90">
        <f t="shared" si="126"/>
        <v>1.5126743063058379E-15</v>
      </c>
      <c r="AH190" s="91"/>
      <c r="AI190" s="91"/>
      <c r="AJ190" s="91"/>
      <c r="AK190" s="91"/>
      <c r="AL190" s="91"/>
      <c r="AM190" s="91"/>
      <c r="AN190" s="91"/>
      <c r="AO190" s="91"/>
      <c r="AP190" s="91"/>
      <c r="AQ190" s="91"/>
      <c r="AR190" s="91"/>
      <c r="AS190" s="91"/>
      <c r="AT190" s="91"/>
      <c r="AU190" s="91"/>
      <c r="AV190" s="91"/>
      <c r="AW190" s="91"/>
      <c r="AX190" s="91"/>
      <c r="AY190" s="91"/>
      <c r="AZ190" s="91"/>
      <c r="BA190" s="91"/>
      <c r="BB190" s="86"/>
    </row>
    <row r="191" spans="1:55" s="93" customFormat="1" x14ac:dyDescent="0.2">
      <c r="A191" s="93" t="s">
        <v>141</v>
      </c>
      <c r="B191" s="94">
        <v>1300</v>
      </c>
      <c r="C191" s="94" t="s">
        <v>148</v>
      </c>
      <c r="D191" s="95" t="s">
        <v>147</v>
      </c>
      <c r="E191" s="95" t="s">
        <v>142</v>
      </c>
      <c r="F191" s="94">
        <v>0.01</v>
      </c>
      <c r="G191" s="94">
        <f t="shared" si="96"/>
        <v>0.99</v>
      </c>
      <c r="H191" s="95" t="s">
        <v>143</v>
      </c>
      <c r="I191" s="94" t="s">
        <v>144</v>
      </c>
      <c r="J191" s="94"/>
      <c r="K191" s="94">
        <v>5.0999999999999996</v>
      </c>
      <c r="L191" s="96">
        <v>15.7538689648781</v>
      </c>
      <c r="M191" s="94"/>
      <c r="N191" s="96">
        <v>0.9368108234926098</v>
      </c>
      <c r="O191" s="96">
        <v>6.3189176507390324E-2</v>
      </c>
      <c r="P191" s="97">
        <f t="shared" ref="P191:Q193" si="127">((P188*$O191*AC188)+(P185*$N191*AC185))/(AC188*$O191+AC185*$N191)</f>
        <v>1.0119322234227113</v>
      </c>
      <c r="Q191" s="97">
        <f t="shared" si="127"/>
        <v>1.2281258593727917</v>
      </c>
      <c r="R191" s="97">
        <f>((R188*$O191*AG188)+(R185*$N191*AG185))/(AG188*$O191+AG185*$N191)</f>
        <v>1.5440980398844657</v>
      </c>
      <c r="S191" s="94"/>
      <c r="T191" s="94"/>
      <c r="U191" s="94"/>
      <c r="V191" s="94"/>
      <c r="W191" s="94"/>
      <c r="X191" s="94"/>
      <c r="Y191" s="94"/>
      <c r="Z191" s="98"/>
      <c r="AA191" s="98"/>
      <c r="AB191" s="94"/>
      <c r="AC191" s="94"/>
      <c r="AD191" s="94"/>
      <c r="AE191" s="94"/>
      <c r="AF191" s="94"/>
      <c r="AG191" s="94"/>
      <c r="AH191" s="100"/>
      <c r="AI191" s="100"/>
      <c r="AJ191" s="100"/>
      <c r="AK191" s="100"/>
      <c r="AL191" s="100"/>
      <c r="AM191" s="100"/>
      <c r="AN191" s="100"/>
      <c r="AO191" s="100"/>
      <c r="AP191" s="100"/>
      <c r="AQ191" s="100"/>
      <c r="AR191" s="100"/>
      <c r="AS191" s="100"/>
      <c r="AT191" s="100"/>
      <c r="AU191" s="100"/>
      <c r="AV191" s="100"/>
      <c r="AW191" s="100"/>
      <c r="AX191" s="100"/>
      <c r="AY191" s="100"/>
      <c r="AZ191" s="100"/>
      <c r="BA191" s="100"/>
      <c r="BB191" s="96">
        <v>2.8180791537991365</v>
      </c>
      <c r="BC191" s="99">
        <f>($BE$3 - BB191*(2.7-3.3) - 200*(3.3)) / (1.03-3.3) * 1000</f>
        <v>2841.0363470135112</v>
      </c>
    </row>
    <row r="192" spans="1:55" s="93" customFormat="1" x14ac:dyDescent="0.2">
      <c r="A192" s="93" t="s">
        <v>141</v>
      </c>
      <c r="B192" s="94">
        <v>1300</v>
      </c>
      <c r="C192" s="94" t="s">
        <v>148</v>
      </c>
      <c r="D192" s="95" t="s">
        <v>147</v>
      </c>
      <c r="E192" s="95" t="s">
        <v>142</v>
      </c>
      <c r="F192" s="94">
        <v>0.01</v>
      </c>
      <c r="G192" s="94">
        <f t="shared" si="96"/>
        <v>0.99</v>
      </c>
      <c r="H192" s="95" t="s">
        <v>145</v>
      </c>
      <c r="I192" s="94" t="s">
        <v>144</v>
      </c>
      <c r="J192" s="94"/>
      <c r="K192" s="94">
        <v>5.0999999999999996</v>
      </c>
      <c r="L192" s="96">
        <v>15.7538689648781</v>
      </c>
      <c r="M192" s="94"/>
      <c r="N192" s="96">
        <v>0.9368108234926098</v>
      </c>
      <c r="O192" s="96">
        <v>6.3189176507390324E-2</v>
      </c>
      <c r="P192" s="97">
        <f t="shared" si="127"/>
        <v>1.0105899773299978</v>
      </c>
      <c r="Q192" s="97">
        <f t="shared" si="127"/>
        <v>1.0002280492997788</v>
      </c>
      <c r="R192" s="97">
        <f>((R189*$O192*AG189)+(R186*$N192*AG186))/(AG189*$O192+AG186*$N192)</f>
        <v>2.0945404768501068</v>
      </c>
      <c r="S192" s="94"/>
      <c r="T192" s="94"/>
      <c r="U192" s="94"/>
      <c r="V192" s="94"/>
      <c r="W192" s="94"/>
      <c r="X192" s="94"/>
      <c r="Y192" s="94"/>
      <c r="Z192" s="98"/>
      <c r="AA192" s="98"/>
      <c r="AB192" s="94"/>
      <c r="AC192" s="94"/>
      <c r="AD192" s="94"/>
      <c r="AE192" s="94"/>
      <c r="AF192" s="94"/>
      <c r="AG192" s="94"/>
      <c r="AH192" s="100"/>
      <c r="AI192" s="100"/>
      <c r="AJ192" s="100"/>
      <c r="AK192" s="100"/>
      <c r="AL192" s="100"/>
      <c r="AM192" s="100"/>
      <c r="AN192" s="100"/>
      <c r="AO192" s="100"/>
      <c r="AP192" s="100"/>
      <c r="AQ192" s="100"/>
      <c r="AR192" s="100"/>
      <c r="AS192" s="100"/>
      <c r="AT192" s="100"/>
      <c r="AU192" s="100"/>
      <c r="AV192" s="100"/>
      <c r="AW192" s="100"/>
      <c r="AX192" s="100"/>
      <c r="AY192" s="100"/>
      <c r="AZ192" s="100"/>
      <c r="BA192" s="100"/>
      <c r="BB192" s="96">
        <v>2.8180791537991365</v>
      </c>
      <c r="BC192" s="99">
        <f>($BE$3 - BB192*(2.7-3.3) - 200*(3.3)) / (1.03-3.3) * 1000</f>
        <v>2841.0363470135112</v>
      </c>
    </row>
    <row r="193" spans="1:55" s="93" customFormat="1" x14ac:dyDescent="0.2">
      <c r="A193" s="93" t="s">
        <v>141</v>
      </c>
      <c r="B193" s="94">
        <v>1300</v>
      </c>
      <c r="C193" s="94" t="s">
        <v>148</v>
      </c>
      <c r="D193" s="95" t="s">
        <v>147</v>
      </c>
      <c r="E193" s="95" t="s">
        <v>142</v>
      </c>
      <c r="F193" s="94">
        <v>0.01</v>
      </c>
      <c r="G193" s="94">
        <f t="shared" si="96"/>
        <v>0.99</v>
      </c>
      <c r="H193" s="95" t="s">
        <v>146</v>
      </c>
      <c r="I193" s="94" t="s">
        <v>144</v>
      </c>
      <c r="J193" s="94"/>
      <c r="K193" s="94">
        <v>5.0999999999999996</v>
      </c>
      <c r="L193" s="96">
        <v>15.7538689648781</v>
      </c>
      <c r="M193" s="94"/>
      <c r="N193" s="96">
        <v>0.9368108234926098</v>
      </c>
      <c r="O193" s="96">
        <v>6.3189176507390324E-2</v>
      </c>
      <c r="P193" s="97">
        <f t="shared" si="127"/>
        <v>1.0103777085021275</v>
      </c>
      <c r="Q193" s="97">
        <f t="shared" si="127"/>
        <v>1.0591089017120308</v>
      </c>
      <c r="R193" s="97">
        <f>((R190*$O193*AG190)+(R187*$N193*AG187))/(AG190*$O193+AG187*$N193)</f>
        <v>2.2696234306467042</v>
      </c>
      <c r="S193" s="94"/>
      <c r="T193" s="94"/>
      <c r="U193" s="94"/>
      <c r="V193" s="94"/>
      <c r="W193" s="94"/>
      <c r="X193" s="94"/>
      <c r="Y193" s="94"/>
      <c r="Z193" s="98"/>
      <c r="AA193" s="98"/>
      <c r="AB193" s="94"/>
      <c r="AC193" s="94"/>
      <c r="AD193" s="94"/>
      <c r="AE193" s="94"/>
      <c r="AF193" s="94"/>
      <c r="AG193" s="94"/>
      <c r="AH193" s="100"/>
      <c r="AI193" s="100"/>
      <c r="AJ193" s="100"/>
      <c r="AK193" s="100"/>
      <c r="AL193" s="100"/>
      <c r="AM193" s="100"/>
      <c r="AN193" s="100"/>
      <c r="AO193" s="100"/>
      <c r="AP193" s="100"/>
      <c r="AQ193" s="100"/>
      <c r="AR193" s="100"/>
      <c r="AS193" s="100"/>
      <c r="AT193" s="100"/>
      <c r="AU193" s="100"/>
      <c r="AV193" s="100"/>
      <c r="AW193" s="100"/>
      <c r="AX193" s="100"/>
      <c r="AY193" s="100"/>
      <c r="AZ193" s="100"/>
      <c r="BA193" s="100"/>
      <c r="BB193" s="96">
        <v>2.8180791537991365</v>
      </c>
      <c r="BC193" s="99">
        <f>($BE$3 - BB193*(2.7-3.3) - 200*(3.3)) / (1.03-3.3) * 1000</f>
        <v>2841.0363470135112</v>
      </c>
    </row>
    <row r="194" spans="1:55" s="77" customFormat="1" x14ac:dyDescent="0.2">
      <c r="A194" s="77" t="s">
        <v>141</v>
      </c>
      <c r="B194" s="78">
        <v>1300</v>
      </c>
      <c r="C194" s="78" t="s">
        <v>148</v>
      </c>
      <c r="D194" s="79" t="s">
        <v>4</v>
      </c>
      <c r="E194" s="79" t="s">
        <v>142</v>
      </c>
      <c r="F194" s="78">
        <v>0.05</v>
      </c>
      <c r="G194" s="78">
        <f t="shared" si="96"/>
        <v>0.95</v>
      </c>
      <c r="H194" s="79" t="s">
        <v>143</v>
      </c>
      <c r="I194" s="78" t="s">
        <v>144</v>
      </c>
      <c r="J194" s="78"/>
      <c r="K194" s="78">
        <v>5.0999999999999996</v>
      </c>
      <c r="L194" s="80">
        <v>15.7538689648781</v>
      </c>
      <c r="M194" s="78">
        <v>0.106150280999999</v>
      </c>
      <c r="N194" s="78"/>
      <c r="O194" s="78"/>
      <c r="P194" s="81">
        <v>0.99773177942923896</v>
      </c>
      <c r="Q194" s="81">
        <v>1.1704502097428</v>
      </c>
      <c r="R194" s="81">
        <v>1.36195898146074</v>
      </c>
      <c r="S194" s="78">
        <v>-3.79166051775394</v>
      </c>
      <c r="T194" s="78">
        <v>-3.8351176317284899</v>
      </c>
      <c r="U194" s="78">
        <v>-9.12711852448159</v>
      </c>
      <c r="V194" s="78">
        <v>-3.7918962103954001</v>
      </c>
      <c r="W194" s="78">
        <v>-8.9735477988186698</v>
      </c>
      <c r="X194" s="78">
        <v>2.416797E-3</v>
      </c>
      <c r="Y194" s="78">
        <v>2.31928E-3</v>
      </c>
      <c r="Z194" s="82">
        <v>9.97042E-6</v>
      </c>
      <c r="AA194" s="82">
        <v>9.97042E-6</v>
      </c>
      <c r="AB194" s="83">
        <f>((EXP(S194)*0.0047)/X194)*0.99279954</f>
        <v>4.3553394786830318E-2</v>
      </c>
      <c r="AC194" s="82">
        <f t="shared" ref="AC194:AC199" si="128">AB194/238.050785*0.0000000001551</f>
        <v>2.8376850475151273E-14</v>
      </c>
      <c r="AD194" s="82">
        <f t="shared" ref="AD194:AD199" si="129">P194*AC194</f>
        <v>2.8312485519170123E-14</v>
      </c>
      <c r="AE194" s="82">
        <f t="shared" ref="AE194:AE199" si="130">AD194*230/0.000009158</f>
        <v>7.1105827357601321E-7</v>
      </c>
      <c r="AF194" s="84">
        <f>((EXP(V194)*0.0047)/X194)*0.00720046</f>
        <v>3.1580450920540938E-4</v>
      </c>
      <c r="AG194" s="82">
        <f t="shared" ref="AG194:AG199" si="131">AF194/235.043992*0.00000000098486385</f>
        <v>1.3232605612969676E-15</v>
      </c>
      <c r="AH194" s="83"/>
      <c r="AI194" s="83"/>
      <c r="AJ194" s="83"/>
      <c r="AK194" s="83"/>
      <c r="AL194" s="83"/>
      <c r="AM194" s="83"/>
      <c r="AN194" s="83"/>
      <c r="AO194" s="83"/>
      <c r="AP194" s="83"/>
      <c r="AQ194" s="83"/>
      <c r="AR194" s="83"/>
      <c r="AS194" s="83"/>
      <c r="AT194" s="83"/>
      <c r="AU194" s="83"/>
      <c r="AV194" s="83"/>
      <c r="AW194" s="83"/>
      <c r="AX194" s="83"/>
      <c r="AY194" s="83"/>
      <c r="AZ194" s="83"/>
      <c r="BA194" s="83"/>
      <c r="BB194" s="78"/>
    </row>
    <row r="195" spans="1:55" s="77" customFormat="1" x14ac:dyDescent="0.2">
      <c r="A195" s="77" t="s">
        <v>141</v>
      </c>
      <c r="B195" s="78">
        <v>1300</v>
      </c>
      <c r="C195" s="78" t="s">
        <v>148</v>
      </c>
      <c r="D195" s="79" t="s">
        <v>4</v>
      </c>
      <c r="E195" s="79" t="s">
        <v>142</v>
      </c>
      <c r="F195" s="78">
        <v>0.05</v>
      </c>
      <c r="G195" s="78">
        <f t="shared" si="96"/>
        <v>0.95</v>
      </c>
      <c r="H195" s="79" t="s">
        <v>145</v>
      </c>
      <c r="I195" s="78" t="s">
        <v>144</v>
      </c>
      <c r="J195" s="78"/>
      <c r="K195" s="78">
        <v>5.0999999999999996</v>
      </c>
      <c r="L195" s="80">
        <v>15.7538689648781</v>
      </c>
      <c r="M195" s="78">
        <v>0.106150280999999</v>
      </c>
      <c r="N195" s="78"/>
      <c r="O195" s="78"/>
      <c r="P195" s="81">
        <v>1.00267501259605</v>
      </c>
      <c r="Q195" s="81">
        <v>1.0000578008576599</v>
      </c>
      <c r="R195" s="81">
        <v>1.37591437845201</v>
      </c>
      <c r="S195" s="78">
        <v>-3.7134481849268299</v>
      </c>
      <c r="T195" s="78">
        <v>-3.75196306090425</v>
      </c>
      <c r="U195" s="78">
        <v>-9.2012946239172404</v>
      </c>
      <c r="V195" s="78">
        <v>-3.71385148538053</v>
      </c>
      <c r="W195" s="78">
        <v>-8.8853086520628999</v>
      </c>
      <c r="X195" s="78">
        <v>2.416797E-3</v>
      </c>
      <c r="Y195" s="78">
        <v>2.31928E-3</v>
      </c>
      <c r="Z195" s="82">
        <v>9.97042E-6</v>
      </c>
      <c r="AA195" s="82">
        <v>9.97042E-6</v>
      </c>
      <c r="AB195" s="83">
        <f>((EXP(S195)*0.0047)/X195)*0.99279954</f>
        <v>4.7096561050396231E-2</v>
      </c>
      <c r="AC195" s="82">
        <f t="shared" si="128"/>
        <v>3.0685370850242968E-14</v>
      </c>
      <c r="AD195" s="82">
        <f t="shared" si="129"/>
        <v>3.0767454603781833E-14</v>
      </c>
      <c r="AE195" s="82">
        <f t="shared" si="130"/>
        <v>7.7271397235966607E-7</v>
      </c>
      <c r="AF195" s="84">
        <f>((EXP(V195)*0.0047)/X195)*0.00720046</f>
        <v>3.4143868112075393E-4</v>
      </c>
      <c r="AG195" s="82">
        <f t="shared" si="131"/>
        <v>1.4306709614917877E-15</v>
      </c>
      <c r="AH195" s="83"/>
      <c r="AI195" s="83"/>
      <c r="AJ195" s="83"/>
      <c r="AK195" s="83"/>
      <c r="AL195" s="83"/>
      <c r="AM195" s="83"/>
      <c r="AN195" s="83"/>
      <c r="AO195" s="83"/>
      <c r="AP195" s="83"/>
      <c r="AQ195" s="83"/>
      <c r="AR195" s="83"/>
      <c r="AS195" s="83"/>
      <c r="AT195" s="83"/>
      <c r="AU195" s="83"/>
      <c r="AV195" s="83"/>
      <c r="AW195" s="83"/>
      <c r="AX195" s="83"/>
      <c r="AY195" s="83"/>
      <c r="AZ195" s="83"/>
      <c r="BA195" s="83"/>
      <c r="BB195" s="78"/>
    </row>
    <row r="196" spans="1:55" s="77" customFormat="1" x14ac:dyDescent="0.2">
      <c r="A196" s="77" t="s">
        <v>141</v>
      </c>
      <c r="B196" s="78">
        <v>1300</v>
      </c>
      <c r="C196" s="78" t="s">
        <v>148</v>
      </c>
      <c r="D196" s="79" t="s">
        <v>4</v>
      </c>
      <c r="E196" s="79" t="s">
        <v>142</v>
      </c>
      <c r="F196" s="78">
        <v>0.05</v>
      </c>
      <c r="G196" s="78">
        <f t="shared" si="96"/>
        <v>0.95</v>
      </c>
      <c r="H196" s="79" t="s">
        <v>146</v>
      </c>
      <c r="I196" s="78" t="s">
        <v>144</v>
      </c>
      <c r="J196" s="78"/>
      <c r="K196" s="78">
        <v>5.0999999999999996</v>
      </c>
      <c r="L196" s="80">
        <v>15.7538689648781</v>
      </c>
      <c r="M196" s="78">
        <v>0.106150280999999</v>
      </c>
      <c r="N196" s="78"/>
      <c r="O196" s="78"/>
      <c r="P196" s="81">
        <v>1.0011141311785201</v>
      </c>
      <c r="Q196" s="81">
        <v>1.0525929897522199</v>
      </c>
      <c r="R196" s="81">
        <v>1.54503113251298</v>
      </c>
      <c r="S196" s="78">
        <v>-3.71784850744922</v>
      </c>
      <c r="T196" s="78">
        <v>-3.75792131354926</v>
      </c>
      <c r="U196" s="78">
        <v>-9.1560540417693304</v>
      </c>
      <c r="V196" s="78">
        <v>-3.7180704654833598</v>
      </c>
      <c r="W196" s="78">
        <v>-8.7736020841381102</v>
      </c>
      <c r="X196" s="78">
        <v>2.416797E-3</v>
      </c>
      <c r="Y196" s="78">
        <v>2.31928E-3</v>
      </c>
      <c r="Z196" s="82">
        <v>9.97042E-6</v>
      </c>
      <c r="AA196" s="82">
        <v>9.97042E-6</v>
      </c>
      <c r="AB196" s="83">
        <f>((EXP(S196)*0.0047)/X196)*0.99279954</f>
        <v>4.6889776285569583E-2</v>
      </c>
      <c r="AC196" s="82">
        <f t="shared" si="128"/>
        <v>3.055064196445243E-14</v>
      </c>
      <c r="AD196" s="82">
        <f t="shared" si="129"/>
        <v>3.0584679387188833E-14</v>
      </c>
      <c r="AE196" s="82">
        <f t="shared" si="130"/>
        <v>7.6812363606174191E-7</v>
      </c>
      <c r="AF196" s="84">
        <f>((EXP(V196)*0.0047)/X196)*0.00720046</f>
        <v>3.4000119261871225E-4</v>
      </c>
      <c r="AG196" s="82">
        <f t="shared" si="131"/>
        <v>1.4246477041074784E-15</v>
      </c>
      <c r="AH196" s="83"/>
      <c r="AI196" s="83"/>
      <c r="AJ196" s="83"/>
      <c r="AK196" s="83"/>
      <c r="AL196" s="83"/>
      <c r="AM196" s="83"/>
      <c r="AN196" s="83"/>
      <c r="AO196" s="83"/>
      <c r="AP196" s="83"/>
      <c r="AQ196" s="83"/>
      <c r="AR196" s="83"/>
      <c r="AS196" s="83"/>
      <c r="AT196" s="83"/>
      <c r="AU196" s="83"/>
      <c r="AV196" s="83"/>
      <c r="AW196" s="83"/>
      <c r="AX196" s="83"/>
      <c r="AY196" s="83"/>
      <c r="AZ196" s="83"/>
      <c r="BA196" s="83"/>
      <c r="BB196" s="78"/>
    </row>
    <row r="197" spans="1:55" s="1" customFormat="1" x14ac:dyDescent="0.2">
      <c r="A197" s="1" t="s">
        <v>141</v>
      </c>
      <c r="B197" s="86">
        <v>1300</v>
      </c>
      <c r="C197" s="86" t="s">
        <v>148</v>
      </c>
      <c r="D197" s="87" t="s">
        <v>3</v>
      </c>
      <c r="E197" s="87" t="s">
        <v>142</v>
      </c>
      <c r="F197" s="86">
        <v>0.05</v>
      </c>
      <c r="G197" s="86">
        <f t="shared" ref="G197:G260" si="132">1-F197</f>
        <v>0.95</v>
      </c>
      <c r="H197" s="87" t="s">
        <v>143</v>
      </c>
      <c r="I197" s="86" t="s">
        <v>144</v>
      </c>
      <c r="J197" s="86"/>
      <c r="K197" s="86">
        <v>5.0999999999999996</v>
      </c>
      <c r="L197" s="88">
        <v>15.7538689648781</v>
      </c>
      <c r="M197" s="86">
        <v>0.77395900900000003</v>
      </c>
      <c r="N197" s="86"/>
      <c r="O197" s="86"/>
      <c r="P197" s="89">
        <v>1.17862733388825</v>
      </c>
      <c r="Q197" s="89">
        <v>1.82594835558115</v>
      </c>
      <c r="R197" s="89">
        <v>3.6159763844578898</v>
      </c>
      <c r="S197" s="86">
        <v>-3.9222275631614698</v>
      </c>
      <c r="T197" s="86">
        <v>-4.1520498218349102</v>
      </c>
      <c r="U197" s="86">
        <v>-10.5020047154099</v>
      </c>
      <c r="V197" s="86">
        <v>-3.9224483382331501</v>
      </c>
      <c r="W197" s="86">
        <v>-9.9833135627589407</v>
      </c>
      <c r="X197" s="86">
        <v>1.5331756E-2</v>
      </c>
      <c r="Y197" s="86">
        <v>1.0337246E-2</v>
      </c>
      <c r="Z197" s="90">
        <v>9.8893099999999993E-6</v>
      </c>
      <c r="AA197" s="90">
        <v>9.8893099999999993E-6</v>
      </c>
      <c r="AB197" s="91">
        <f>((EXP(S197)*0.04)/X197)*0.99279954</f>
        <v>5.1277621480053097E-2</v>
      </c>
      <c r="AC197" s="90">
        <f t="shared" si="128"/>
        <v>3.3409505839504943E-14</v>
      </c>
      <c r="AD197" s="90">
        <f t="shared" si="129"/>
        <v>3.9377356794139629E-14</v>
      </c>
      <c r="AE197" s="90">
        <f t="shared" si="130"/>
        <v>9.889486855920634E-7</v>
      </c>
      <c r="AF197" s="92">
        <f>((EXP(V197)*0.04)/X197)*0.00720046</f>
        <v>3.7181821845350544E-4</v>
      </c>
      <c r="AG197" s="90">
        <f t="shared" si="131"/>
        <v>1.557965038843709E-15</v>
      </c>
      <c r="AH197" s="91"/>
      <c r="AI197" s="91"/>
      <c r="AJ197" s="91"/>
      <c r="AK197" s="91"/>
      <c r="AL197" s="91"/>
      <c r="AM197" s="91"/>
      <c r="AN197" s="91"/>
      <c r="AO197" s="91"/>
      <c r="AP197" s="91"/>
      <c r="AQ197" s="91"/>
      <c r="AR197" s="91"/>
      <c r="AS197" s="91"/>
      <c r="AT197" s="91"/>
      <c r="AU197" s="91"/>
      <c r="AV197" s="91"/>
      <c r="AW197" s="91"/>
      <c r="AX197" s="91"/>
      <c r="AY197" s="91"/>
      <c r="AZ197" s="91"/>
      <c r="BA197" s="91"/>
      <c r="BB197" s="86"/>
    </row>
    <row r="198" spans="1:55" s="1" customFormat="1" x14ac:dyDescent="0.2">
      <c r="A198" s="1" t="s">
        <v>141</v>
      </c>
      <c r="B198" s="86">
        <v>1300</v>
      </c>
      <c r="C198" s="86" t="s">
        <v>148</v>
      </c>
      <c r="D198" s="87" t="s">
        <v>3</v>
      </c>
      <c r="E198" s="87" t="s">
        <v>142</v>
      </c>
      <c r="F198" s="86">
        <v>0.05</v>
      </c>
      <c r="G198" s="86">
        <f t="shared" si="132"/>
        <v>0.95</v>
      </c>
      <c r="H198" s="87" t="s">
        <v>145</v>
      </c>
      <c r="I198" s="86" t="s">
        <v>144</v>
      </c>
      <c r="J198" s="86"/>
      <c r="K198" s="86">
        <v>5.0999999999999996</v>
      </c>
      <c r="L198" s="88">
        <v>15.7538689648781</v>
      </c>
      <c r="M198" s="86">
        <v>0.77395900900000003</v>
      </c>
      <c r="N198" s="86"/>
      <c r="O198" s="86"/>
      <c r="P198" s="89">
        <v>1.1109479539181299</v>
      </c>
      <c r="Q198" s="89">
        <v>1.0021721301319999</v>
      </c>
      <c r="R198" s="89">
        <v>10.9199327768454</v>
      </c>
      <c r="S198" s="86">
        <v>-3.9058519890361798</v>
      </c>
      <c r="T198" s="86">
        <v>-4.1948110692882903</v>
      </c>
      <c r="U198" s="86">
        <v>-11.1446956873539</v>
      </c>
      <c r="V198" s="86">
        <v>-3.9060704128919701</v>
      </c>
      <c r="W198" s="86">
        <v>-8.8617077347482596</v>
      </c>
      <c r="X198" s="86">
        <v>1.5331756E-2</v>
      </c>
      <c r="Y198" s="86">
        <v>1.0337246E-2</v>
      </c>
      <c r="Z198" s="90">
        <v>9.8893099999999993E-6</v>
      </c>
      <c r="AA198" s="90">
        <v>9.8893099999999993E-6</v>
      </c>
      <c r="AB198" s="91">
        <f>((EXP(S198)*0.04)/X198)*0.99279954</f>
        <v>5.2124234943467129E-2</v>
      </c>
      <c r="AC198" s="90">
        <f t="shared" si="128"/>
        <v>3.3961109767950371E-14</v>
      </c>
      <c r="AD198" s="90">
        <f t="shared" si="129"/>
        <v>3.772902540949348E-14</v>
      </c>
      <c r="AE198" s="90">
        <f t="shared" si="130"/>
        <v>9.4755141342907849E-7</v>
      </c>
      <c r="AF198" s="92">
        <f>((EXP(V198)*0.04)/X198)*0.00720046</f>
        <v>3.7795797043411664E-4</v>
      </c>
      <c r="AG198" s="90">
        <f t="shared" si="131"/>
        <v>1.5836913708474211E-15</v>
      </c>
      <c r="AH198" s="91"/>
      <c r="AI198" s="91"/>
      <c r="AJ198" s="91"/>
      <c r="AK198" s="91"/>
      <c r="AL198" s="91"/>
      <c r="AM198" s="91"/>
      <c r="AN198" s="91"/>
      <c r="AO198" s="91"/>
      <c r="AP198" s="91"/>
      <c r="AQ198" s="91"/>
      <c r="AR198" s="91"/>
      <c r="AS198" s="91"/>
      <c r="AT198" s="91"/>
      <c r="AU198" s="91"/>
      <c r="AV198" s="91"/>
      <c r="AW198" s="91"/>
      <c r="AX198" s="91"/>
      <c r="AY198" s="91"/>
      <c r="AZ198" s="91"/>
      <c r="BA198" s="91"/>
      <c r="BB198" s="86"/>
    </row>
    <row r="199" spans="1:55" s="1" customFormat="1" x14ac:dyDescent="0.2">
      <c r="A199" s="1" t="s">
        <v>141</v>
      </c>
      <c r="B199" s="86">
        <v>1300</v>
      </c>
      <c r="C199" s="86" t="s">
        <v>148</v>
      </c>
      <c r="D199" s="87" t="s">
        <v>3</v>
      </c>
      <c r="E199" s="87" t="s">
        <v>142</v>
      </c>
      <c r="F199" s="86">
        <v>0.05</v>
      </c>
      <c r="G199" s="86">
        <f t="shared" si="132"/>
        <v>0.95</v>
      </c>
      <c r="H199" s="87" t="s">
        <v>146</v>
      </c>
      <c r="I199" s="86" t="s">
        <v>144</v>
      </c>
      <c r="J199" s="86"/>
      <c r="K199" s="86">
        <v>5.0999999999999996</v>
      </c>
      <c r="L199" s="88">
        <v>15.7538689648781</v>
      </c>
      <c r="M199" s="86">
        <v>0.77395900900000003</v>
      </c>
      <c r="N199" s="86"/>
      <c r="O199" s="86"/>
      <c r="P199" s="89">
        <v>1.12529246783109</v>
      </c>
      <c r="Q199" s="89">
        <v>1.0739184362064</v>
      </c>
      <c r="R199" s="89">
        <v>11.2370660829442</v>
      </c>
      <c r="S199" s="86">
        <v>-3.9058719226869498</v>
      </c>
      <c r="T199" s="86">
        <v>-4.1820016930658497</v>
      </c>
      <c r="U199" s="86">
        <v>-11.0627420363385</v>
      </c>
      <c r="V199" s="86">
        <v>-3.9059670723404101</v>
      </c>
      <c r="W199" s="86">
        <v>-8.8329764227843892</v>
      </c>
      <c r="X199" s="86">
        <v>1.5331756E-2</v>
      </c>
      <c r="Y199" s="86">
        <v>1.0337246E-2</v>
      </c>
      <c r="Z199" s="90">
        <v>9.8893099999999993E-6</v>
      </c>
      <c r="AA199" s="90">
        <v>9.8893099999999993E-6</v>
      </c>
      <c r="AB199" s="91">
        <f>((EXP(S199)*0.04)/X199)*0.99279954</f>
        <v>5.212319592752683E-2</v>
      </c>
      <c r="AC199" s="90">
        <f t="shared" si="128"/>
        <v>3.3960432805795672E-14</v>
      </c>
      <c r="AD199" s="90">
        <f t="shared" si="129"/>
        <v>3.8215419240645722E-14</v>
      </c>
      <c r="AE199" s="90">
        <f t="shared" si="130"/>
        <v>9.5976702613545723E-7</v>
      </c>
      <c r="AF199" s="92">
        <f>((EXP(V199)*0.04)/X199)*0.00720046</f>
        <v>3.7799703083747486E-4</v>
      </c>
      <c r="AG199" s="90">
        <f t="shared" si="131"/>
        <v>1.5838550388438101E-15</v>
      </c>
      <c r="AH199" s="91"/>
      <c r="AI199" s="91"/>
      <c r="AJ199" s="91"/>
      <c r="AK199" s="91"/>
      <c r="AL199" s="91"/>
      <c r="AM199" s="91"/>
      <c r="AN199" s="91"/>
      <c r="AO199" s="91"/>
      <c r="AP199" s="91"/>
      <c r="AQ199" s="91"/>
      <c r="AR199" s="91"/>
      <c r="AS199" s="91"/>
      <c r="AT199" s="91"/>
      <c r="AU199" s="91"/>
      <c r="AV199" s="91"/>
      <c r="AW199" s="91"/>
      <c r="AX199" s="91"/>
      <c r="AY199" s="91"/>
      <c r="AZ199" s="91"/>
      <c r="BA199" s="91"/>
      <c r="BB199" s="86"/>
    </row>
    <row r="200" spans="1:55" s="93" customFormat="1" x14ac:dyDescent="0.2">
      <c r="A200" s="93" t="s">
        <v>141</v>
      </c>
      <c r="B200" s="94">
        <v>1300</v>
      </c>
      <c r="C200" s="94" t="s">
        <v>148</v>
      </c>
      <c r="D200" s="95" t="s">
        <v>147</v>
      </c>
      <c r="E200" s="95" t="s">
        <v>142</v>
      </c>
      <c r="F200" s="94">
        <v>0.05</v>
      </c>
      <c r="G200" s="94">
        <f t="shared" si="132"/>
        <v>0.95</v>
      </c>
      <c r="H200" s="95" t="s">
        <v>143</v>
      </c>
      <c r="I200" s="94" t="s">
        <v>144</v>
      </c>
      <c r="J200" s="94"/>
      <c r="K200" s="94">
        <v>5.0999999999999996</v>
      </c>
      <c r="L200" s="96">
        <v>15.7538689648781</v>
      </c>
      <c r="M200" s="94"/>
      <c r="N200" s="96">
        <v>0.72220248667850795</v>
      </c>
      <c r="O200" s="96">
        <v>0.27779751332149205</v>
      </c>
      <c r="P200" s="97">
        <f t="shared" ref="P200:Q202" si="133">((P197*$O200*AC197)+(P194*$N200*AC194))/(AC197*$O200+AC194*$N200)</f>
        <v>1.0541183716199118</v>
      </c>
      <c r="Q200" s="97">
        <f t="shared" si="133"/>
        <v>1.3989083030245384</v>
      </c>
      <c r="R200" s="97">
        <f>((R197*$O200*AG197)+(R194*$N200*AG194))/(AG197*$O200+AG194*$N200)</f>
        <v>2.0645614608716332</v>
      </c>
      <c r="S200" s="94"/>
      <c r="T200" s="94"/>
      <c r="U200" s="94"/>
      <c r="V200" s="94"/>
      <c r="W200" s="94"/>
      <c r="X200" s="94"/>
      <c r="Y200" s="94"/>
      <c r="Z200" s="98"/>
      <c r="AA200" s="98"/>
      <c r="AB200" s="94"/>
      <c r="AC200" s="94"/>
      <c r="AD200" s="94"/>
      <c r="AE200" s="94"/>
      <c r="AF200" s="94"/>
      <c r="AG200" s="94"/>
      <c r="AH200" s="100"/>
      <c r="AI200" s="100"/>
      <c r="AJ200" s="100"/>
      <c r="AK200" s="100"/>
      <c r="AL200" s="100"/>
      <c r="AM200" s="100"/>
      <c r="AN200" s="100"/>
      <c r="AO200" s="100"/>
      <c r="AP200" s="100"/>
      <c r="AQ200" s="100"/>
      <c r="AR200" s="100"/>
      <c r="AS200" s="100"/>
      <c r="AT200" s="100"/>
      <c r="AU200" s="100"/>
      <c r="AV200" s="100"/>
      <c r="AW200" s="100"/>
      <c r="AX200" s="100"/>
      <c r="AY200" s="100"/>
      <c r="AZ200" s="100"/>
      <c r="BA200" s="100"/>
      <c r="BB200" s="96">
        <v>3.3830326734209422</v>
      </c>
      <c r="BC200" s="99">
        <f>($BE$3 - BB200*(2.7-3.3) - 200*(3.3)) / (1.03-3.3) * 1000</f>
        <v>2691.7094255275374</v>
      </c>
    </row>
    <row r="201" spans="1:55" s="93" customFormat="1" x14ac:dyDescent="0.2">
      <c r="A201" s="93" t="s">
        <v>141</v>
      </c>
      <c r="B201" s="94">
        <v>1300</v>
      </c>
      <c r="C201" s="94" t="s">
        <v>148</v>
      </c>
      <c r="D201" s="95" t="s">
        <v>147</v>
      </c>
      <c r="E201" s="95" t="s">
        <v>142</v>
      </c>
      <c r="F201" s="94">
        <v>0.05</v>
      </c>
      <c r="G201" s="94">
        <f t="shared" si="132"/>
        <v>0.95</v>
      </c>
      <c r="H201" s="95" t="s">
        <v>145</v>
      </c>
      <c r="I201" s="94" t="s">
        <v>144</v>
      </c>
      <c r="J201" s="94"/>
      <c r="K201" s="94">
        <v>5.0999999999999996</v>
      </c>
      <c r="L201" s="96">
        <v>15.7538689648781</v>
      </c>
      <c r="M201" s="94"/>
      <c r="N201" s="96">
        <v>0.72220248667850795</v>
      </c>
      <c r="O201" s="96">
        <v>0.27779751332149205</v>
      </c>
      <c r="P201" s="97">
        <f t="shared" si="133"/>
        <v>1.0350050951271581</v>
      </c>
      <c r="Q201" s="97">
        <f t="shared" si="133"/>
        <v>1.0007354591031006</v>
      </c>
      <c r="R201" s="97">
        <f>((R198*$O201*AG198)+(R195*$N201*AG195))/(AG198*$O201+AG195*$N201)</f>
        <v>4.2261086367987524</v>
      </c>
      <c r="S201" s="94"/>
      <c r="T201" s="94"/>
      <c r="U201" s="94"/>
      <c r="V201" s="94"/>
      <c r="W201" s="94"/>
      <c r="X201" s="94"/>
      <c r="Y201" s="94"/>
      <c r="Z201" s="98"/>
      <c r="AA201" s="98"/>
      <c r="AB201" s="94"/>
      <c r="AC201" s="94"/>
      <c r="AD201" s="94"/>
      <c r="AE201" s="94"/>
      <c r="AF201" s="94"/>
      <c r="AG201" s="94"/>
      <c r="AH201" s="100"/>
      <c r="AI201" s="100"/>
      <c r="AJ201" s="100"/>
      <c r="AK201" s="100"/>
      <c r="AL201" s="100"/>
      <c r="AM201" s="100"/>
      <c r="AN201" s="100"/>
      <c r="AO201" s="100"/>
      <c r="AP201" s="100"/>
      <c r="AQ201" s="100"/>
      <c r="AR201" s="100"/>
      <c r="AS201" s="100"/>
      <c r="AT201" s="100"/>
      <c r="AU201" s="100"/>
      <c r="AV201" s="100"/>
      <c r="AW201" s="100"/>
      <c r="AX201" s="100"/>
      <c r="AY201" s="100"/>
      <c r="AZ201" s="100"/>
      <c r="BA201" s="100"/>
      <c r="BB201" s="96">
        <v>3.3830326734209422</v>
      </c>
      <c r="BC201" s="99">
        <f>($BE$3 - BB201*(2.7-3.3) - 200*(3.3)) / (1.03-3.3) * 1000</f>
        <v>2691.7094255275374</v>
      </c>
    </row>
    <row r="202" spans="1:55" s="93" customFormat="1" x14ac:dyDescent="0.2">
      <c r="A202" s="93" t="s">
        <v>141</v>
      </c>
      <c r="B202" s="94">
        <v>1300</v>
      </c>
      <c r="C202" s="94" t="s">
        <v>148</v>
      </c>
      <c r="D202" s="95" t="s">
        <v>147</v>
      </c>
      <c r="E202" s="95" t="s">
        <v>142</v>
      </c>
      <c r="F202" s="94">
        <v>0.05</v>
      </c>
      <c r="G202" s="94">
        <f t="shared" si="132"/>
        <v>0.95</v>
      </c>
      <c r="H202" s="95" t="s">
        <v>146</v>
      </c>
      <c r="I202" s="94" t="s">
        <v>144</v>
      </c>
      <c r="J202" s="94"/>
      <c r="K202" s="94">
        <v>5.0999999999999996</v>
      </c>
      <c r="L202" s="96">
        <v>15.7538689648781</v>
      </c>
      <c r="M202" s="94"/>
      <c r="N202" s="96">
        <v>0.72220248667850795</v>
      </c>
      <c r="O202" s="96">
        <v>0.27779751332149205</v>
      </c>
      <c r="P202" s="97">
        <f t="shared" si="133"/>
        <v>1.0383075564359046</v>
      </c>
      <c r="Q202" s="97">
        <f t="shared" si="133"/>
        <v>1.0595154084974627</v>
      </c>
      <c r="R202" s="97">
        <f>((R199*$O202*AG199)+(R196*$N202*AG196))/(AG199*$O202+AG196*$N202)</f>
        <v>4.4482106120048517</v>
      </c>
      <c r="S202" s="94"/>
      <c r="T202" s="94"/>
      <c r="U202" s="94"/>
      <c r="V202" s="94"/>
      <c r="W202" s="94"/>
      <c r="X202" s="94"/>
      <c r="Y202" s="94"/>
      <c r="Z202" s="98"/>
      <c r="AA202" s="98"/>
      <c r="AB202" s="94"/>
      <c r="AC202" s="94"/>
      <c r="AD202" s="94"/>
      <c r="AE202" s="94"/>
      <c r="AF202" s="94"/>
      <c r="AG202" s="94"/>
      <c r="AH202" s="100"/>
      <c r="AI202" s="100"/>
      <c r="AJ202" s="100"/>
      <c r="AK202" s="100"/>
      <c r="AL202" s="100"/>
      <c r="AM202" s="100"/>
      <c r="AN202" s="100"/>
      <c r="AO202" s="100"/>
      <c r="AP202" s="100"/>
      <c r="AQ202" s="100"/>
      <c r="AR202" s="100"/>
      <c r="AS202" s="100"/>
      <c r="AT202" s="100"/>
      <c r="AU202" s="100"/>
      <c r="AV202" s="100"/>
      <c r="AW202" s="100"/>
      <c r="AX202" s="100"/>
      <c r="AY202" s="100"/>
      <c r="AZ202" s="100"/>
      <c r="BA202" s="100"/>
      <c r="BB202" s="96">
        <v>3.3830326734209422</v>
      </c>
      <c r="BC202" s="99">
        <f>($BE$3 - BB202*(2.7-3.3) - 200*(3.3)) / (1.03-3.3) * 1000</f>
        <v>2691.7094255275374</v>
      </c>
    </row>
    <row r="203" spans="1:55" s="77" customFormat="1" x14ac:dyDescent="0.2">
      <c r="A203" s="77" t="s">
        <v>141</v>
      </c>
      <c r="B203" s="78">
        <v>1300</v>
      </c>
      <c r="C203" s="78" t="s">
        <v>148</v>
      </c>
      <c r="D203" s="79" t="s">
        <v>4</v>
      </c>
      <c r="E203" s="79" t="s">
        <v>142</v>
      </c>
      <c r="F203" s="78">
        <v>0.1</v>
      </c>
      <c r="G203" s="78">
        <f t="shared" si="132"/>
        <v>0.9</v>
      </c>
      <c r="H203" s="79" t="s">
        <v>143</v>
      </c>
      <c r="I203" s="78" t="s">
        <v>144</v>
      </c>
      <c r="J203" s="78"/>
      <c r="K203" s="78">
        <v>5.0999999999999996</v>
      </c>
      <c r="L203" s="80">
        <v>15.7538689648781</v>
      </c>
      <c r="M203" s="78">
        <v>9.3065505999999895E-2</v>
      </c>
      <c r="N203" s="78"/>
      <c r="O203" s="78"/>
      <c r="P203" s="81">
        <v>0.99569633647928202</v>
      </c>
      <c r="Q203" s="81">
        <v>1.1076776869645</v>
      </c>
      <c r="R203" s="81">
        <v>1.34352490453914</v>
      </c>
      <c r="S203" s="78">
        <v>-3.6801102116138402</v>
      </c>
      <c r="T203" s="78">
        <v>-3.72368228167907</v>
      </c>
      <c r="U203" s="78">
        <v>-9.0512091218878297</v>
      </c>
      <c r="V203" s="78">
        <v>-3.6803657916063801</v>
      </c>
      <c r="W203" s="78">
        <v>-8.8541207147478804</v>
      </c>
      <c r="X203" s="78">
        <v>2.3705100000000002E-3</v>
      </c>
      <c r="Y203" s="78">
        <v>2.2792490000000001E-3</v>
      </c>
      <c r="Z203" s="82">
        <v>9.9922400000000001E-6</v>
      </c>
      <c r="AA203" s="82">
        <v>9.9922400000000001E-6</v>
      </c>
      <c r="AB203" s="83">
        <f>((EXP(S203)*0.0047)/X203)*0.99279954</f>
        <v>4.9643920992566745E-2</v>
      </c>
      <c r="AC203" s="82">
        <f t="shared" ref="AC203:AC208" si="134">AB203/238.050785*0.0000000001551</f>
        <v>3.2345081936810681E-14</v>
      </c>
      <c r="AD203" s="82">
        <f t="shared" ref="AD203:AD208" si="135">P203*AC203</f>
        <v>3.2205879587604597E-14</v>
      </c>
      <c r="AE203" s="82">
        <f t="shared" ref="AE203:AE208" si="136">AD203*230/0.000009158</f>
        <v>8.0883951792411642E-7</v>
      </c>
      <c r="AF203" s="84">
        <f>((EXP(V203)*0.0047)/X203)*0.00720046</f>
        <v>3.5995959429855446E-4</v>
      </c>
      <c r="AG203" s="82">
        <f t="shared" ref="AG203:AG208" si="137">AF203/235.043992*0.00000000098486385</f>
        <v>1.5082759140906371E-15</v>
      </c>
      <c r="AH203" s="83"/>
      <c r="AI203" s="83"/>
      <c r="AJ203" s="83"/>
      <c r="AK203" s="83"/>
      <c r="AL203" s="83"/>
      <c r="AM203" s="83"/>
      <c r="AN203" s="83"/>
      <c r="AO203" s="83"/>
      <c r="AP203" s="83"/>
      <c r="AQ203" s="83"/>
      <c r="AR203" s="83"/>
      <c r="AS203" s="83"/>
      <c r="AT203" s="83"/>
      <c r="AU203" s="83"/>
      <c r="AV203" s="83"/>
      <c r="AW203" s="83"/>
      <c r="AX203" s="83"/>
      <c r="AY203" s="83"/>
      <c r="AZ203" s="83"/>
      <c r="BA203" s="83"/>
      <c r="BB203" s="78"/>
    </row>
    <row r="204" spans="1:55" s="77" customFormat="1" x14ac:dyDescent="0.2">
      <c r="A204" s="77" t="s">
        <v>141</v>
      </c>
      <c r="B204" s="78">
        <v>1300</v>
      </c>
      <c r="C204" s="78" t="s">
        <v>148</v>
      </c>
      <c r="D204" s="79" t="s">
        <v>4</v>
      </c>
      <c r="E204" s="79" t="s">
        <v>142</v>
      </c>
      <c r="F204" s="78">
        <v>0.1</v>
      </c>
      <c r="G204" s="78">
        <f t="shared" si="132"/>
        <v>0.9</v>
      </c>
      <c r="H204" s="79" t="s">
        <v>145</v>
      </c>
      <c r="I204" s="78" t="s">
        <v>144</v>
      </c>
      <c r="J204" s="78"/>
      <c r="K204" s="78">
        <v>5.0999999999999996</v>
      </c>
      <c r="L204" s="80">
        <v>15.7538689648781</v>
      </c>
      <c r="M204" s="78">
        <v>9.3065505999999895E-2</v>
      </c>
      <c r="N204" s="78"/>
      <c r="O204" s="78"/>
      <c r="P204" s="81">
        <v>1.0020371784504001</v>
      </c>
      <c r="Q204" s="81">
        <v>1.0000440694699</v>
      </c>
      <c r="R204" s="81">
        <v>1.0503572698500301</v>
      </c>
      <c r="S204" s="78">
        <v>-3.6614308349737801</v>
      </c>
      <c r="T204" s="78">
        <v>-3.6986548478860102</v>
      </c>
      <c r="U204" s="78">
        <v>-9.1284032693610495</v>
      </c>
      <c r="V204" s="78">
        <v>-3.6614714460079298</v>
      </c>
      <c r="W204" s="78">
        <v>-9.0813926918151306</v>
      </c>
      <c r="X204" s="78">
        <v>2.3705100000000002E-3</v>
      </c>
      <c r="Y204" s="78">
        <v>2.2792490000000001E-3</v>
      </c>
      <c r="Z204" s="82">
        <v>9.9922400000000001E-6</v>
      </c>
      <c r="AA204" s="82">
        <v>9.9922400000000001E-6</v>
      </c>
      <c r="AB204" s="83">
        <f>((EXP(S204)*0.0047)/X204)*0.99279954</f>
        <v>5.0579953526320547E-2</v>
      </c>
      <c r="AC204" s="82">
        <f t="shared" si="134"/>
        <v>3.2954946113419947E-14</v>
      </c>
      <c r="AD204" s="82">
        <f t="shared" si="135"/>
        <v>3.3022081219476305E-14</v>
      </c>
      <c r="AE204" s="82">
        <f t="shared" si="136"/>
        <v>8.2933813938409589E-7</v>
      </c>
      <c r="AF204" s="84">
        <f>((EXP(V204)*0.0047)/X204)*0.00720046</f>
        <v>3.6682545398155909E-4</v>
      </c>
      <c r="AG204" s="82">
        <f t="shared" si="137"/>
        <v>1.537044728572667E-15</v>
      </c>
      <c r="AH204" s="83"/>
      <c r="AI204" s="83"/>
      <c r="AJ204" s="83"/>
      <c r="AK204" s="83"/>
      <c r="AL204" s="83"/>
      <c r="AM204" s="83"/>
      <c r="AN204" s="83"/>
      <c r="AO204" s="83"/>
      <c r="AP204" s="83"/>
      <c r="AQ204" s="83"/>
      <c r="AR204" s="83"/>
      <c r="AS204" s="83"/>
      <c r="AT204" s="83"/>
      <c r="AU204" s="83"/>
      <c r="AV204" s="83"/>
      <c r="AW204" s="83"/>
      <c r="AX204" s="83"/>
      <c r="AY204" s="83"/>
      <c r="AZ204" s="83"/>
      <c r="BA204" s="83"/>
      <c r="BB204" s="78"/>
    </row>
    <row r="205" spans="1:55" s="77" customFormat="1" x14ac:dyDescent="0.2">
      <c r="A205" s="77" t="s">
        <v>141</v>
      </c>
      <c r="B205" s="78">
        <v>1300</v>
      </c>
      <c r="C205" s="78" t="s">
        <v>148</v>
      </c>
      <c r="D205" s="79" t="s">
        <v>4</v>
      </c>
      <c r="E205" s="79" t="s">
        <v>142</v>
      </c>
      <c r="F205" s="78">
        <v>0.1</v>
      </c>
      <c r="G205" s="78">
        <f t="shared" si="132"/>
        <v>0.9</v>
      </c>
      <c r="H205" s="79" t="s">
        <v>146</v>
      </c>
      <c r="I205" s="78" t="s">
        <v>144</v>
      </c>
      <c r="J205" s="78"/>
      <c r="K205" s="78">
        <v>5.0999999999999996</v>
      </c>
      <c r="L205" s="80">
        <v>15.7538689648781</v>
      </c>
      <c r="M205" s="78">
        <v>9.3065505999999895E-2</v>
      </c>
      <c r="N205" s="78"/>
      <c r="O205" s="78"/>
      <c r="P205" s="81">
        <v>0.999536215767728</v>
      </c>
      <c r="Q205" s="81">
        <v>1.0220254955722401</v>
      </c>
      <c r="R205" s="81">
        <v>1.2241004222648</v>
      </c>
      <c r="S205" s="78">
        <v>-3.6668840921906298</v>
      </c>
      <c r="T205" s="78">
        <v>-3.70660710313255</v>
      </c>
      <c r="U205" s="78">
        <v>-9.1146131548922291</v>
      </c>
      <c r="V205" s="78">
        <v>-3.6667718326764498</v>
      </c>
      <c r="W205" s="78">
        <v>-8.93361721672016</v>
      </c>
      <c r="X205" s="78">
        <v>2.3705100000000002E-3</v>
      </c>
      <c r="Y205" s="78">
        <v>2.2792490000000001E-3</v>
      </c>
      <c r="Z205" s="82">
        <v>9.9922400000000001E-6</v>
      </c>
      <c r="AA205" s="82">
        <v>9.9922400000000001E-6</v>
      </c>
      <c r="AB205" s="83">
        <f>((EXP(S205)*0.0047)/X205)*0.99279954</f>
        <v>5.0304878738193143E-2</v>
      </c>
      <c r="AC205" s="82">
        <f t="shared" si="134"/>
        <v>3.2775723433525989E-14</v>
      </c>
      <c r="AD205" s="82">
        <f t="shared" si="135"/>
        <v>3.2760522569796212E-14</v>
      </c>
      <c r="AE205" s="82">
        <f t="shared" si="136"/>
        <v>8.2276918443471606E-7</v>
      </c>
      <c r="AF205" s="84">
        <f>((EXP(V205)*0.0047)/X205)*0.00720046</f>
        <v>3.6488628095896104E-4</v>
      </c>
      <c r="AG205" s="82">
        <f t="shared" si="137"/>
        <v>1.5289193500313936E-15</v>
      </c>
      <c r="AH205" s="83"/>
      <c r="AI205" s="83"/>
      <c r="AJ205" s="83"/>
      <c r="AK205" s="83"/>
      <c r="AL205" s="83"/>
      <c r="AM205" s="83"/>
      <c r="AN205" s="83"/>
      <c r="AO205" s="83"/>
      <c r="AP205" s="83"/>
      <c r="AQ205" s="83"/>
      <c r="AR205" s="83"/>
      <c r="AS205" s="83"/>
      <c r="AT205" s="83"/>
      <c r="AU205" s="83"/>
      <c r="AV205" s="83"/>
      <c r="AW205" s="83"/>
      <c r="AX205" s="83"/>
      <c r="AY205" s="83"/>
      <c r="AZ205" s="83"/>
      <c r="BA205" s="83"/>
      <c r="BB205" s="78"/>
    </row>
    <row r="206" spans="1:55" s="1" customFormat="1" x14ac:dyDescent="0.2">
      <c r="A206" s="1" t="s">
        <v>141</v>
      </c>
      <c r="B206" s="86">
        <v>1300</v>
      </c>
      <c r="C206" s="86" t="s">
        <v>148</v>
      </c>
      <c r="D206" s="87" t="s">
        <v>3</v>
      </c>
      <c r="E206" s="87" t="s">
        <v>142</v>
      </c>
      <c r="F206" s="86">
        <v>0.1</v>
      </c>
      <c r="G206" s="86">
        <f t="shared" si="132"/>
        <v>0.9</v>
      </c>
      <c r="H206" s="87" t="s">
        <v>143</v>
      </c>
      <c r="I206" s="86" t="s">
        <v>144</v>
      </c>
      <c r="J206" s="86"/>
      <c r="K206" s="86">
        <v>5.0999999999999996</v>
      </c>
      <c r="L206" s="88">
        <v>15.7538689648781</v>
      </c>
      <c r="M206" s="86">
        <v>0.68955794400000003</v>
      </c>
      <c r="N206" s="86"/>
      <c r="O206" s="86"/>
      <c r="P206" s="89">
        <v>1.1811018268384501</v>
      </c>
      <c r="Q206" s="89">
        <v>1.9343370458109701</v>
      </c>
      <c r="R206" s="89">
        <v>3.6839056446941201</v>
      </c>
      <c r="S206" s="86">
        <v>-3.8076600826346501</v>
      </c>
      <c r="T206" s="86">
        <v>-4.0355585595490799</v>
      </c>
      <c r="U206" s="86">
        <v>-10.3270810658467</v>
      </c>
      <c r="V206" s="86">
        <v>-3.807897470771</v>
      </c>
      <c r="W206" s="86">
        <v>-9.8495573582610803</v>
      </c>
      <c r="X206" s="86">
        <v>1.5333486E-2</v>
      </c>
      <c r="Y206" s="86">
        <v>1.0336619E-2</v>
      </c>
      <c r="Z206" s="90">
        <v>9.8963000000000004E-6</v>
      </c>
      <c r="AA206" s="90">
        <v>9.8963000000000004E-6</v>
      </c>
      <c r="AB206" s="91">
        <f>((EXP(S206)*0.04)/X206)*0.99279954</f>
        <v>5.7495637636871363E-2</v>
      </c>
      <c r="AC206" s="90">
        <f t="shared" si="134"/>
        <v>3.7460802313585103E-14</v>
      </c>
      <c r="AD206" s="90">
        <f t="shared" si="135"/>
        <v>4.4245022047409405E-14</v>
      </c>
      <c r="AE206" s="90">
        <f t="shared" si="136"/>
        <v>1.1111984135077705E-6</v>
      </c>
      <c r="AF206" s="92">
        <f>((EXP(V206)*0.04)/X206)*0.00720046</f>
        <v>4.1689863507799368E-4</v>
      </c>
      <c r="AG206" s="90">
        <f t="shared" si="137"/>
        <v>1.7468576469831993E-15</v>
      </c>
      <c r="AH206" s="91"/>
      <c r="AI206" s="91"/>
      <c r="AJ206" s="91"/>
      <c r="AK206" s="91"/>
      <c r="AL206" s="91"/>
      <c r="AM206" s="91"/>
      <c r="AN206" s="91"/>
      <c r="AO206" s="91"/>
      <c r="AP206" s="91"/>
      <c r="AQ206" s="91"/>
      <c r="AR206" s="91"/>
      <c r="AS206" s="91"/>
      <c r="AT206" s="91"/>
      <c r="AU206" s="91"/>
      <c r="AV206" s="91"/>
      <c r="AW206" s="91"/>
      <c r="AX206" s="91"/>
      <c r="AY206" s="91"/>
      <c r="AZ206" s="91"/>
      <c r="BA206" s="91"/>
      <c r="BB206" s="86"/>
    </row>
    <row r="207" spans="1:55" s="1" customFormat="1" x14ac:dyDescent="0.2">
      <c r="A207" s="1" t="s">
        <v>141</v>
      </c>
      <c r="B207" s="86">
        <v>1300</v>
      </c>
      <c r="C207" s="86" t="s">
        <v>148</v>
      </c>
      <c r="D207" s="87" t="s">
        <v>3</v>
      </c>
      <c r="E207" s="87" t="s">
        <v>142</v>
      </c>
      <c r="F207" s="86">
        <v>0.1</v>
      </c>
      <c r="G207" s="86">
        <f t="shared" si="132"/>
        <v>0.9</v>
      </c>
      <c r="H207" s="87" t="s">
        <v>145</v>
      </c>
      <c r="I207" s="86" t="s">
        <v>144</v>
      </c>
      <c r="J207" s="86"/>
      <c r="K207" s="86">
        <v>5.0999999999999996</v>
      </c>
      <c r="L207" s="88">
        <v>15.7538689648781</v>
      </c>
      <c r="M207" s="86">
        <v>0.68955794400000003</v>
      </c>
      <c r="N207" s="86"/>
      <c r="O207" s="86"/>
      <c r="P207" s="89">
        <v>1.1129330369860999</v>
      </c>
      <c r="Q207" s="89">
        <v>1.0022028004021</v>
      </c>
      <c r="R207" s="89">
        <v>12.2321139340283</v>
      </c>
      <c r="S207" s="86">
        <v>-3.7861193025757398</v>
      </c>
      <c r="T207" s="86">
        <v>-4.0734666278004701</v>
      </c>
      <c r="U207" s="86">
        <v>-11.022553412096601</v>
      </c>
      <c r="V207" s="86">
        <v>-3.7857695637423201</v>
      </c>
      <c r="W207" s="86">
        <v>-8.6273381741011299</v>
      </c>
      <c r="X207" s="86">
        <v>1.5333486E-2</v>
      </c>
      <c r="Y207" s="86">
        <v>1.0336619E-2</v>
      </c>
      <c r="Z207" s="90">
        <v>9.8963000000000004E-6</v>
      </c>
      <c r="AA207" s="90">
        <v>9.8963000000000004E-6</v>
      </c>
      <c r="AB207" s="91">
        <f>((EXP(S207)*0.04)/X207)*0.99279954</f>
        <v>5.8747573955625985E-2</v>
      </c>
      <c r="AC207" s="90">
        <f t="shared" si="134"/>
        <v>3.8276490961865936E-14</v>
      </c>
      <c r="AD207" s="90">
        <f t="shared" si="135"/>
        <v>4.2599171331360462E-14</v>
      </c>
      <c r="AE207" s="90">
        <f t="shared" si="136"/>
        <v>1.0698634424779327E-6</v>
      </c>
      <c r="AF207" s="92">
        <f>((EXP(V207)*0.04)/X207)*0.00720046</f>
        <v>4.2622655234811498E-4</v>
      </c>
      <c r="AG207" s="90">
        <f t="shared" si="137"/>
        <v>1.7859427920105744E-15</v>
      </c>
      <c r="AH207" s="91"/>
      <c r="AI207" s="91"/>
      <c r="AJ207" s="91"/>
      <c r="AK207" s="91"/>
      <c r="AL207" s="91"/>
      <c r="AM207" s="91"/>
      <c r="AN207" s="91"/>
      <c r="AO207" s="91"/>
      <c r="AP207" s="91"/>
      <c r="AQ207" s="91"/>
      <c r="AR207" s="91"/>
      <c r="AS207" s="91"/>
      <c r="AT207" s="91"/>
      <c r="AU207" s="91"/>
      <c r="AV207" s="91"/>
      <c r="AW207" s="91"/>
      <c r="AX207" s="91"/>
      <c r="AY207" s="91"/>
      <c r="AZ207" s="91"/>
      <c r="BA207" s="91"/>
      <c r="BB207" s="86"/>
    </row>
    <row r="208" spans="1:55" s="1" customFormat="1" x14ac:dyDescent="0.2">
      <c r="A208" s="1" t="s">
        <v>141</v>
      </c>
      <c r="B208" s="86">
        <v>1300</v>
      </c>
      <c r="C208" s="86" t="s">
        <v>148</v>
      </c>
      <c r="D208" s="87" t="s">
        <v>3</v>
      </c>
      <c r="E208" s="87" t="s">
        <v>142</v>
      </c>
      <c r="F208" s="86">
        <v>0.1</v>
      </c>
      <c r="G208" s="86">
        <f t="shared" si="132"/>
        <v>0.9</v>
      </c>
      <c r="H208" s="87" t="s">
        <v>146</v>
      </c>
      <c r="I208" s="86" t="s">
        <v>144</v>
      </c>
      <c r="J208" s="86"/>
      <c r="K208" s="86">
        <v>5.0999999999999996</v>
      </c>
      <c r="L208" s="88">
        <v>15.7538689648781</v>
      </c>
      <c r="M208" s="86">
        <v>0.68955794400000003</v>
      </c>
      <c r="N208" s="86"/>
      <c r="O208" s="86"/>
      <c r="P208" s="89">
        <v>1.12832969350552</v>
      </c>
      <c r="Q208" s="89">
        <v>1.08959238074154</v>
      </c>
      <c r="R208" s="89">
        <v>12.5792837337536</v>
      </c>
      <c r="S208" s="86">
        <v>-3.7862281399935598</v>
      </c>
      <c r="T208" s="86">
        <v>-4.0598359794222896</v>
      </c>
      <c r="U208" s="86">
        <v>-10.9253194778356</v>
      </c>
      <c r="V208" s="86">
        <v>-3.7862802449423199</v>
      </c>
      <c r="W208" s="86">
        <v>-8.5998623255602293</v>
      </c>
      <c r="X208" s="86">
        <v>1.5333486E-2</v>
      </c>
      <c r="Y208" s="86">
        <v>1.0336619E-2</v>
      </c>
      <c r="Z208" s="90">
        <v>9.8963000000000004E-6</v>
      </c>
      <c r="AA208" s="90">
        <v>9.8963000000000004E-6</v>
      </c>
      <c r="AB208" s="91">
        <f>((EXP(S208)*0.04)/X208)*0.99279954</f>
        <v>5.8741180369310503E-2</v>
      </c>
      <c r="AC208" s="90">
        <f t="shared" si="134"/>
        <v>3.8272325274121909E-14</v>
      </c>
      <c r="AD208" s="90">
        <f t="shared" si="135"/>
        <v>4.3183801046293541E-14</v>
      </c>
      <c r="AE208" s="90">
        <f t="shared" si="136"/>
        <v>1.0845462154015631E-6</v>
      </c>
      <c r="AF208" s="92">
        <f>((EXP(V208)*0.04)/X208)*0.00720046</f>
        <v>4.2600894203036844E-4</v>
      </c>
      <c r="AG208" s="90">
        <f t="shared" si="137"/>
        <v>1.7850309774455137E-15</v>
      </c>
      <c r="AH208" s="91"/>
      <c r="AI208" s="91"/>
      <c r="AJ208" s="91"/>
      <c r="AK208" s="91"/>
      <c r="AL208" s="91"/>
      <c r="AM208" s="91"/>
      <c r="AN208" s="91"/>
      <c r="AO208" s="91"/>
      <c r="AP208" s="91"/>
      <c r="AQ208" s="91"/>
      <c r="AR208" s="91"/>
      <c r="AS208" s="91"/>
      <c r="AT208" s="91"/>
      <c r="AU208" s="91"/>
      <c r="AV208" s="91"/>
      <c r="AW208" s="91"/>
      <c r="AX208" s="91"/>
      <c r="AY208" s="91"/>
      <c r="AZ208" s="91"/>
      <c r="BA208" s="91"/>
      <c r="BB208" s="86"/>
    </row>
    <row r="209" spans="1:55" s="93" customFormat="1" x14ac:dyDescent="0.2">
      <c r="A209" s="93" t="s">
        <v>141</v>
      </c>
      <c r="B209" s="94">
        <v>1300</v>
      </c>
      <c r="C209" s="94" t="s">
        <v>148</v>
      </c>
      <c r="D209" s="95" t="s">
        <v>147</v>
      </c>
      <c r="E209" s="95" t="s">
        <v>142</v>
      </c>
      <c r="F209" s="94">
        <v>0.1</v>
      </c>
      <c r="G209" s="94">
        <f t="shared" si="132"/>
        <v>0.9</v>
      </c>
      <c r="H209" s="95" t="s">
        <v>143</v>
      </c>
      <c r="I209" s="94" t="s">
        <v>144</v>
      </c>
      <c r="J209" s="94"/>
      <c r="K209" s="94">
        <v>5.0999999999999996</v>
      </c>
      <c r="L209" s="96">
        <v>15.7538689648781</v>
      </c>
      <c r="M209" s="94"/>
      <c r="N209" s="96">
        <v>0.54811063498246981</v>
      </c>
      <c r="O209" s="96">
        <v>0.45188936501753019</v>
      </c>
      <c r="P209" s="97">
        <f t="shared" ref="P209:Q211" si="138">((P206*$O209*AC206)+(P203*$N209*AC203))/(AC206*$O209+AC203*$N209)</f>
        <v>1.0862577214026916</v>
      </c>
      <c r="Q209" s="97">
        <f t="shared" si="138"/>
        <v>1.5467150855136058</v>
      </c>
      <c r="R209" s="97">
        <f>((R206*$O209*AG206)+(R203*$N209*AG203))/(AG206*$O209+AG203*$N209)</f>
        <v>2.4866954388278435</v>
      </c>
      <c r="S209" s="94"/>
      <c r="T209" s="94"/>
      <c r="U209" s="94"/>
      <c r="V209" s="94"/>
      <c r="W209" s="94"/>
      <c r="X209" s="94"/>
      <c r="Y209" s="94"/>
      <c r="Z209" s="98"/>
      <c r="AA209" s="98"/>
      <c r="AB209" s="94"/>
      <c r="AC209" s="94"/>
      <c r="AD209" s="94"/>
      <c r="AE209" s="94"/>
      <c r="AF209" s="94"/>
      <c r="AG209" s="94"/>
      <c r="AH209" s="100"/>
      <c r="AI209" s="100"/>
      <c r="AJ209" s="100"/>
      <c r="AK209" s="100"/>
      <c r="AL209" s="100"/>
      <c r="AM209" s="100"/>
      <c r="AN209" s="100"/>
      <c r="AO209" s="100"/>
      <c r="AP209" s="100"/>
      <c r="AQ209" s="100"/>
      <c r="AR209" s="100"/>
      <c r="AS209" s="100"/>
      <c r="AT209" s="100"/>
      <c r="AU209" s="100"/>
      <c r="AV209" s="100"/>
      <c r="AW209" s="100"/>
      <c r="AX209" s="100"/>
      <c r="AY209" s="100"/>
      <c r="AZ209" s="100"/>
      <c r="BA209" s="100"/>
      <c r="BB209" s="96">
        <v>3.9712483089864685</v>
      </c>
      <c r="BC209" s="99">
        <f>($BE$3 - BB209*(2.7-3.3) - 200*(3.3)) / (1.03-3.3) * 1000</f>
        <v>2536.2339271401711</v>
      </c>
    </row>
    <row r="210" spans="1:55" s="93" customFormat="1" x14ac:dyDescent="0.2">
      <c r="A210" s="93" t="s">
        <v>141</v>
      </c>
      <c r="B210" s="94">
        <v>1300</v>
      </c>
      <c r="C210" s="94" t="s">
        <v>148</v>
      </c>
      <c r="D210" s="95" t="s">
        <v>147</v>
      </c>
      <c r="E210" s="95" t="s">
        <v>142</v>
      </c>
      <c r="F210" s="94">
        <v>0.1</v>
      </c>
      <c r="G210" s="94">
        <f t="shared" si="132"/>
        <v>0.9</v>
      </c>
      <c r="H210" s="95" t="s">
        <v>145</v>
      </c>
      <c r="I210" s="94" t="s">
        <v>144</v>
      </c>
      <c r="J210" s="94"/>
      <c r="K210" s="94">
        <v>5.0999999999999996</v>
      </c>
      <c r="L210" s="96">
        <v>15.7538689648781</v>
      </c>
      <c r="M210" s="94"/>
      <c r="N210" s="96">
        <v>0.54811063498246981</v>
      </c>
      <c r="O210" s="96">
        <v>0.45188936501753019</v>
      </c>
      <c r="P210" s="97">
        <f t="shared" si="138"/>
        <v>1.0562835939949213</v>
      </c>
      <c r="Q210" s="97">
        <f t="shared" si="138"/>
        <v>1.0011566788921982</v>
      </c>
      <c r="R210" s="97">
        <f>((R207*$O210*AG207)+(R204*$N210*AG204))/(AG207*$O210+AG204*$N210)</f>
        <v>6.5211762860615963</v>
      </c>
      <c r="S210" s="94"/>
      <c r="T210" s="94"/>
      <c r="U210" s="94"/>
      <c r="V210" s="94"/>
      <c r="W210" s="94"/>
      <c r="X210" s="94"/>
      <c r="Y210" s="94"/>
      <c r="Z210" s="98"/>
      <c r="AA210" s="98"/>
      <c r="AB210" s="94"/>
      <c r="AC210" s="94"/>
      <c r="AD210" s="94"/>
      <c r="AE210" s="94"/>
      <c r="AF210" s="94"/>
      <c r="AG210" s="94"/>
      <c r="AH210" s="100"/>
      <c r="AI210" s="100"/>
      <c r="AJ210" s="100"/>
      <c r="AK210" s="100"/>
      <c r="AL210" s="100"/>
      <c r="AM210" s="100"/>
      <c r="AN210" s="100"/>
      <c r="AO210" s="100"/>
      <c r="AP210" s="100"/>
      <c r="AQ210" s="100"/>
      <c r="AR210" s="100"/>
      <c r="AS210" s="100"/>
      <c r="AT210" s="100"/>
      <c r="AU210" s="100"/>
      <c r="AV210" s="100"/>
      <c r="AW210" s="100"/>
      <c r="AX210" s="100"/>
      <c r="AY210" s="100"/>
      <c r="AZ210" s="100"/>
      <c r="BA210" s="100"/>
      <c r="BB210" s="96">
        <v>3.9712483089864685</v>
      </c>
      <c r="BC210" s="99">
        <f>($BE$3 - BB210*(2.7-3.3) - 200*(3.3)) / (1.03-3.3) * 1000</f>
        <v>2536.2339271401711</v>
      </c>
    </row>
    <row r="211" spans="1:55" s="93" customFormat="1" x14ac:dyDescent="0.2">
      <c r="A211" s="93" t="s">
        <v>141</v>
      </c>
      <c r="B211" s="94">
        <v>1300</v>
      </c>
      <c r="C211" s="94" t="s">
        <v>148</v>
      </c>
      <c r="D211" s="95" t="s">
        <v>147</v>
      </c>
      <c r="E211" s="95" t="s">
        <v>142</v>
      </c>
      <c r="F211" s="94">
        <v>0.1</v>
      </c>
      <c r="G211" s="94">
        <f t="shared" si="132"/>
        <v>0.9</v>
      </c>
      <c r="H211" s="95" t="s">
        <v>146</v>
      </c>
      <c r="I211" s="94" t="s">
        <v>144</v>
      </c>
      <c r="J211" s="94"/>
      <c r="K211" s="94">
        <v>5.0999999999999996</v>
      </c>
      <c r="L211" s="96">
        <v>15.7538689648781</v>
      </c>
      <c r="M211" s="94"/>
      <c r="N211" s="96">
        <v>0.54811063498246981</v>
      </c>
      <c r="O211" s="96">
        <v>0.45188936501753019</v>
      </c>
      <c r="P211" s="97">
        <f t="shared" si="138"/>
        <v>1.0627095374856033</v>
      </c>
      <c r="Q211" s="97">
        <f t="shared" si="138"/>
        <v>1.0572135439419954</v>
      </c>
      <c r="R211" s="97">
        <f>((R208*$O211*AG208)+(R205*$N211*AG205))/(AG208*$O211+AG205*$N211)</f>
        <v>6.7933620666812029</v>
      </c>
      <c r="S211" s="94"/>
      <c r="T211" s="94"/>
      <c r="U211" s="94"/>
      <c r="V211" s="94"/>
      <c r="W211" s="94"/>
      <c r="X211" s="94"/>
      <c r="Y211" s="94"/>
      <c r="Z211" s="98"/>
      <c r="AA211" s="98"/>
      <c r="AB211" s="94"/>
      <c r="AC211" s="94"/>
      <c r="AD211" s="94"/>
      <c r="AE211" s="94"/>
      <c r="AF211" s="94"/>
      <c r="AG211" s="94"/>
      <c r="AH211" s="100"/>
      <c r="AI211" s="100"/>
      <c r="AJ211" s="100"/>
      <c r="AK211" s="100"/>
      <c r="AL211" s="100"/>
      <c r="AM211" s="100"/>
      <c r="AN211" s="100"/>
      <c r="AO211" s="100"/>
      <c r="AP211" s="100"/>
      <c r="AQ211" s="100"/>
      <c r="AR211" s="100"/>
      <c r="AS211" s="100"/>
      <c r="AT211" s="100"/>
      <c r="AU211" s="100"/>
      <c r="AV211" s="100"/>
      <c r="AW211" s="100"/>
      <c r="AX211" s="100"/>
      <c r="AY211" s="100"/>
      <c r="AZ211" s="100"/>
      <c r="BA211" s="100"/>
      <c r="BB211" s="96">
        <v>3.9712483089864685</v>
      </c>
      <c r="BC211" s="99">
        <f>($BE$3 - BB211*(2.7-3.3) - 200*(3.3)) / (1.03-3.3) * 1000</f>
        <v>2536.2339271401711</v>
      </c>
    </row>
    <row r="212" spans="1:55" s="77" customFormat="1" x14ac:dyDescent="0.2">
      <c r="A212" s="77" t="s">
        <v>141</v>
      </c>
      <c r="B212" s="78">
        <v>1300</v>
      </c>
      <c r="C212" s="78" t="s">
        <v>148</v>
      </c>
      <c r="D212" s="79" t="s">
        <v>4</v>
      </c>
      <c r="E212" s="79" t="s">
        <v>142</v>
      </c>
      <c r="F212" s="78">
        <v>0.2</v>
      </c>
      <c r="G212" s="78">
        <f t="shared" si="132"/>
        <v>0.8</v>
      </c>
      <c r="H212" s="79" t="s">
        <v>143</v>
      </c>
      <c r="I212" s="78" t="s">
        <v>144</v>
      </c>
      <c r="J212" s="78"/>
      <c r="K212" s="78">
        <v>5.0999999999999996</v>
      </c>
      <c r="L212" s="80">
        <v>15.7538689648781</v>
      </c>
      <c r="M212" s="78">
        <v>7.4442853000000003E-2</v>
      </c>
      <c r="N212" s="78"/>
      <c r="O212" s="78"/>
      <c r="P212" s="81">
        <v>0.993576658095086</v>
      </c>
      <c r="Q212" s="81">
        <v>1.06943543627916</v>
      </c>
      <c r="R212" s="81">
        <v>1.3224613904400899</v>
      </c>
      <c r="S212" s="78">
        <v>-3.46095300057056</v>
      </c>
      <c r="T212" s="78">
        <v>-3.5066470718363298</v>
      </c>
      <c r="U212" s="78">
        <v>-8.8688757480011393</v>
      </c>
      <c r="V212" s="78">
        <v>-3.4612297202116098</v>
      </c>
      <c r="W212" s="78">
        <v>-8.6503445969407</v>
      </c>
      <c r="X212" s="78">
        <v>2.3688149999999998E-3</v>
      </c>
      <c r="Y212" s="78">
        <v>2.27764E-3</v>
      </c>
      <c r="Z212" s="82">
        <v>9.9895100000000005E-6</v>
      </c>
      <c r="AA212" s="82">
        <v>9.9895100000000005E-6</v>
      </c>
      <c r="AB212" s="83">
        <f>((EXP(S212)*0.0047)/X212)*0.99279954</f>
        <v>6.185224827326237E-2</v>
      </c>
      <c r="AC212" s="82">
        <f t="shared" ref="AC212:AC217" si="139">AB212/238.050785*0.0000000001551</f>
        <v>4.0299315573284057E-14</v>
      </c>
      <c r="AD212" s="82">
        <f t="shared" ref="AD212:AD217" si="140">P212*AC212</f>
        <v>4.0040459290822829E-14</v>
      </c>
      <c r="AE212" s="82">
        <f t="shared" ref="AE212:AE217" si="141">AD212*230/0.000009158</f>
        <v>1.0056022752663521E-6</v>
      </c>
      <c r="AF212" s="84">
        <f>((EXP(V212)*0.0047)/X212)*0.00720046</f>
        <v>4.4847061019844708E-4</v>
      </c>
      <c r="AG212" s="82">
        <f t="shared" ref="AG212:AG217" si="142">AF212/235.043992*0.00000000098486385</f>
        <v>1.8791481884458968E-15</v>
      </c>
      <c r="AH212" s="83"/>
      <c r="AI212" s="83"/>
      <c r="AJ212" s="83"/>
      <c r="AK212" s="83"/>
      <c r="AL212" s="83"/>
      <c r="AM212" s="83"/>
      <c r="AN212" s="83"/>
      <c r="AO212" s="83"/>
      <c r="AP212" s="83"/>
      <c r="AQ212" s="83"/>
      <c r="AR212" s="83"/>
      <c r="AS212" s="83"/>
      <c r="AT212" s="83"/>
      <c r="AU212" s="83"/>
      <c r="AV212" s="83"/>
      <c r="AW212" s="83"/>
      <c r="AX212" s="83"/>
      <c r="AY212" s="83"/>
      <c r="AZ212" s="83"/>
      <c r="BA212" s="83"/>
      <c r="BB212" s="78"/>
    </row>
    <row r="213" spans="1:55" s="77" customFormat="1" x14ac:dyDescent="0.2">
      <c r="A213" s="77" t="s">
        <v>141</v>
      </c>
      <c r="B213" s="78">
        <v>1300</v>
      </c>
      <c r="C213" s="78" t="s">
        <v>148</v>
      </c>
      <c r="D213" s="79" t="s">
        <v>4</v>
      </c>
      <c r="E213" s="79" t="s">
        <v>142</v>
      </c>
      <c r="F213" s="78">
        <v>0.2</v>
      </c>
      <c r="G213" s="78">
        <f t="shared" si="132"/>
        <v>0.8</v>
      </c>
      <c r="H213" s="79" t="s">
        <v>145</v>
      </c>
      <c r="I213" s="78" t="s">
        <v>144</v>
      </c>
      <c r="J213" s="78"/>
      <c r="K213" s="78">
        <v>5.0999999999999996</v>
      </c>
      <c r="L213" s="80">
        <v>15.7538689648781</v>
      </c>
      <c r="M213" s="78">
        <v>7.4442853000000003E-2</v>
      </c>
      <c r="N213" s="78"/>
      <c r="O213" s="78"/>
      <c r="P213" s="81">
        <v>1.00179242535494</v>
      </c>
      <c r="Q213" s="81">
        <v>1.00003878287487</v>
      </c>
      <c r="R213" s="81">
        <v>1.05582990395871</v>
      </c>
      <c r="S213" s="78">
        <v>-3.42649722033301</v>
      </c>
      <c r="T213" s="78">
        <v>-3.46395641038696</v>
      </c>
      <c r="U213" s="78">
        <v>-8.8932771840116001</v>
      </c>
      <c r="V213" s="78">
        <v>-3.4266503214416999</v>
      </c>
      <c r="W213" s="78">
        <v>-8.8409327916074201</v>
      </c>
      <c r="X213" s="78">
        <v>2.3688149999999998E-3</v>
      </c>
      <c r="Y213" s="78">
        <v>2.27764E-3</v>
      </c>
      <c r="Z213" s="82">
        <v>9.9895100000000005E-6</v>
      </c>
      <c r="AA213" s="82">
        <v>9.9895100000000005E-6</v>
      </c>
      <c r="AB213" s="83">
        <f>((EXP(S213)*0.0047)/X213)*0.99279954</f>
        <v>6.4020556610878229E-2</v>
      </c>
      <c r="AC213" s="82">
        <f t="shared" si="139"/>
        <v>4.171205875396384E-14</v>
      </c>
      <c r="AD213" s="82">
        <f t="shared" si="140"/>
        <v>4.1786824505681192E-14</v>
      </c>
      <c r="AE213" s="82">
        <f t="shared" si="141"/>
        <v>1.0494616331411527E-6</v>
      </c>
      <c r="AF213" s="84">
        <f>((EXP(V213)*0.0047)/X213)*0.00720046</f>
        <v>4.6424969767509816E-4</v>
      </c>
      <c r="AG213" s="82">
        <f t="shared" si="142"/>
        <v>1.9452645469603548E-15</v>
      </c>
      <c r="AH213" s="83"/>
      <c r="AI213" s="83"/>
      <c r="AJ213" s="83"/>
      <c r="AK213" s="83"/>
      <c r="AL213" s="83"/>
      <c r="AM213" s="83"/>
      <c r="AN213" s="83"/>
      <c r="AO213" s="83"/>
      <c r="AP213" s="83"/>
      <c r="AQ213" s="83"/>
      <c r="AR213" s="83"/>
      <c r="AS213" s="83"/>
      <c r="AT213" s="83"/>
      <c r="AU213" s="83"/>
      <c r="AV213" s="83"/>
      <c r="AW213" s="83"/>
      <c r="AX213" s="83"/>
      <c r="AY213" s="83"/>
      <c r="AZ213" s="83"/>
      <c r="BA213" s="83"/>
      <c r="BB213" s="78"/>
    </row>
    <row r="214" spans="1:55" s="77" customFormat="1" x14ac:dyDescent="0.2">
      <c r="A214" s="77" t="s">
        <v>141</v>
      </c>
      <c r="B214" s="78">
        <v>1300</v>
      </c>
      <c r="C214" s="78" t="s">
        <v>148</v>
      </c>
      <c r="D214" s="79" t="s">
        <v>4</v>
      </c>
      <c r="E214" s="79" t="s">
        <v>142</v>
      </c>
      <c r="F214" s="78">
        <v>0.2</v>
      </c>
      <c r="G214" s="78">
        <f t="shared" si="132"/>
        <v>0.8</v>
      </c>
      <c r="H214" s="79" t="s">
        <v>146</v>
      </c>
      <c r="I214" s="78" t="s">
        <v>144</v>
      </c>
      <c r="J214" s="78"/>
      <c r="K214" s="78">
        <v>5.0999999999999996</v>
      </c>
      <c r="L214" s="80">
        <v>15.7538689648781</v>
      </c>
      <c r="M214" s="78">
        <v>7.4442853000000003E-2</v>
      </c>
      <c r="N214" s="78"/>
      <c r="O214" s="78"/>
      <c r="P214" s="81">
        <v>0.997905641584102</v>
      </c>
      <c r="Q214" s="81">
        <v>1.0117778216944799</v>
      </c>
      <c r="R214" s="81">
        <v>1.2378015316359099</v>
      </c>
      <c r="S214" s="78">
        <v>-3.4348552883163799</v>
      </c>
      <c r="T214" s="78">
        <v>-3.4762018538994202</v>
      </c>
      <c r="U214" s="78">
        <v>-8.8938524066650295</v>
      </c>
      <c r="V214" s="78">
        <v>-3.4350074774532202</v>
      </c>
      <c r="W214" s="78">
        <v>-8.6902801964242702</v>
      </c>
      <c r="X214" s="78">
        <v>2.3688149999999998E-3</v>
      </c>
      <c r="Y214" s="78">
        <v>2.27764E-3</v>
      </c>
      <c r="Z214" s="82">
        <v>9.9895100000000005E-6</v>
      </c>
      <c r="AA214" s="82">
        <v>9.9895100000000005E-6</v>
      </c>
      <c r="AB214" s="83">
        <f>((EXP(S214)*0.0047)/X214)*0.99279954</f>
        <v>6.3487698381046051E-2</v>
      </c>
      <c r="AC214" s="82">
        <f t="shared" si="139"/>
        <v>4.1364879426464584E-14</v>
      </c>
      <c r="AD214" s="82">
        <f t="shared" si="140"/>
        <v>4.127824654311516E-14</v>
      </c>
      <c r="AE214" s="82">
        <f t="shared" si="141"/>
        <v>1.0366888736532525E-6</v>
      </c>
      <c r="AF214" s="84">
        <f>((EXP(V214)*0.0047)/X214)*0.00720046</f>
        <v>4.6038605753207163E-4</v>
      </c>
      <c r="AG214" s="82">
        <f t="shared" si="142"/>
        <v>1.9290754094550843E-15</v>
      </c>
      <c r="AH214" s="83"/>
      <c r="AI214" s="83"/>
      <c r="AJ214" s="83"/>
      <c r="AK214" s="83"/>
      <c r="AL214" s="83"/>
      <c r="AM214" s="83"/>
      <c r="AN214" s="83"/>
      <c r="AO214" s="83"/>
      <c r="AP214" s="83"/>
      <c r="AQ214" s="83"/>
      <c r="AR214" s="83"/>
      <c r="AS214" s="83"/>
      <c r="AT214" s="83"/>
      <c r="AU214" s="83"/>
      <c r="AV214" s="83"/>
      <c r="AW214" s="83"/>
      <c r="AX214" s="83"/>
      <c r="AY214" s="83"/>
      <c r="AZ214" s="83"/>
      <c r="BA214" s="83"/>
      <c r="BB214" s="78"/>
    </row>
    <row r="215" spans="1:55" s="1" customFormat="1" x14ac:dyDescent="0.2">
      <c r="A215" s="1" t="s">
        <v>141</v>
      </c>
      <c r="B215" s="86">
        <v>1300</v>
      </c>
      <c r="C215" s="86" t="s">
        <v>148</v>
      </c>
      <c r="D215" s="87" t="s">
        <v>3</v>
      </c>
      <c r="E215" s="87" t="s">
        <v>142</v>
      </c>
      <c r="F215" s="86">
        <v>0.2</v>
      </c>
      <c r="G215" s="86">
        <f t="shared" si="132"/>
        <v>0.8</v>
      </c>
      <c r="H215" s="87" t="s">
        <v>143</v>
      </c>
      <c r="I215" s="86" t="s">
        <v>144</v>
      </c>
      <c r="J215" s="86"/>
      <c r="K215" s="86">
        <v>5.0999999999999996</v>
      </c>
      <c r="L215" s="88">
        <v>15.7538689648781</v>
      </c>
      <c r="M215" s="86">
        <v>0.56664598200000005</v>
      </c>
      <c r="N215" s="86"/>
      <c r="O215" s="86"/>
      <c r="P215" s="89">
        <v>1.1853558198529901</v>
      </c>
      <c r="Q215" s="89">
        <v>2.11539148379401</v>
      </c>
      <c r="R215" s="89">
        <v>3.7943785650028499</v>
      </c>
      <c r="S215" s="86">
        <v>-3.6148954272946399</v>
      </c>
      <c r="T215" s="86">
        <v>-3.8395633736950701</v>
      </c>
      <c r="U215" s="86">
        <v>-10.040060600194799</v>
      </c>
      <c r="V215" s="86">
        <v>-3.6151647005315</v>
      </c>
      <c r="W215" s="86">
        <v>-9.6260921205035093</v>
      </c>
      <c r="X215" s="86">
        <v>1.5332639E-2</v>
      </c>
      <c r="Y215" s="86">
        <v>1.0332279E-2</v>
      </c>
      <c r="Z215" s="90">
        <v>9.9074900000000006E-6</v>
      </c>
      <c r="AA215" s="90">
        <v>9.9074900000000006E-6</v>
      </c>
      <c r="AB215" s="91">
        <f>((EXP(S215)*0.04)/X215)*0.99279954</f>
        <v>6.9722911047493855E-2</v>
      </c>
      <c r="AC215" s="90">
        <f t="shared" si="139"/>
        <v>4.5427380142713237E-14</v>
      </c>
      <c r="AD215" s="90">
        <f t="shared" si="140"/>
        <v>5.3847609432839289E-14</v>
      </c>
      <c r="AE215" s="90">
        <f t="shared" si="141"/>
        <v>1.3523640718009433E-6</v>
      </c>
      <c r="AF215" s="92">
        <f>((EXP(V215)*0.04)/X215)*0.00720046</f>
        <v>5.0554200009361565E-4</v>
      </c>
      <c r="AG215" s="90">
        <f t="shared" si="142"/>
        <v>2.118284480757537E-15</v>
      </c>
      <c r="AH215" s="91"/>
      <c r="AI215" s="91"/>
      <c r="AJ215" s="91"/>
      <c r="AK215" s="91"/>
      <c r="AL215" s="91"/>
      <c r="AM215" s="91"/>
      <c r="AN215" s="91"/>
      <c r="AO215" s="91"/>
      <c r="AP215" s="91"/>
      <c r="AQ215" s="91"/>
      <c r="AR215" s="91"/>
      <c r="AS215" s="91"/>
      <c r="AT215" s="91"/>
      <c r="AU215" s="91"/>
      <c r="AV215" s="91"/>
      <c r="AW215" s="91"/>
      <c r="AX215" s="91"/>
      <c r="AY215" s="91"/>
      <c r="AZ215" s="91"/>
      <c r="BA215" s="91"/>
      <c r="BB215" s="86"/>
    </row>
    <row r="216" spans="1:55" s="1" customFormat="1" x14ac:dyDescent="0.2">
      <c r="A216" s="1" t="s">
        <v>141</v>
      </c>
      <c r="B216" s="86">
        <v>1300</v>
      </c>
      <c r="C216" s="86" t="s">
        <v>148</v>
      </c>
      <c r="D216" s="87" t="s">
        <v>3</v>
      </c>
      <c r="E216" s="87" t="s">
        <v>142</v>
      </c>
      <c r="F216" s="86">
        <v>0.2</v>
      </c>
      <c r="G216" s="86">
        <f t="shared" si="132"/>
        <v>0.8</v>
      </c>
      <c r="H216" s="87" t="s">
        <v>145</v>
      </c>
      <c r="I216" s="86" t="s">
        <v>144</v>
      </c>
      <c r="J216" s="86"/>
      <c r="K216" s="86">
        <v>5.0999999999999996</v>
      </c>
      <c r="L216" s="88">
        <v>15.7538689648781</v>
      </c>
      <c r="M216" s="86">
        <v>0.56664598200000005</v>
      </c>
      <c r="N216" s="86"/>
      <c r="O216" s="86"/>
      <c r="P216" s="89">
        <v>1.11547107281292</v>
      </c>
      <c r="Q216" s="89">
        <v>1.00224474322511</v>
      </c>
      <c r="R216" s="89">
        <v>13.913372820148901</v>
      </c>
      <c r="S216" s="86">
        <v>-3.5808002510847801</v>
      </c>
      <c r="T216" s="86">
        <v>-3.8662343944010602</v>
      </c>
      <c r="U216" s="86">
        <v>-10.8137292874379</v>
      </c>
      <c r="V216" s="86">
        <v>-3.58254078323756</v>
      </c>
      <c r="W216" s="86">
        <v>-8.2941383986284603</v>
      </c>
      <c r="X216" s="86">
        <v>1.5332639E-2</v>
      </c>
      <c r="Y216" s="86">
        <v>1.0332279E-2</v>
      </c>
      <c r="Z216" s="90">
        <v>9.9074900000000006E-6</v>
      </c>
      <c r="AA216" s="90">
        <v>9.9074900000000006E-6</v>
      </c>
      <c r="AB216" s="91">
        <f>((EXP(S216)*0.04)/X216)*0.99279954</f>
        <v>7.2141116297300023E-2</v>
      </c>
      <c r="AC216" s="90">
        <f t="shared" si="139"/>
        <v>4.7002941568586867E-14</v>
      </c>
      <c r="AD216" s="90">
        <f t="shared" si="140"/>
        <v>5.2430421656874584E-14</v>
      </c>
      <c r="AE216" s="90">
        <f t="shared" si="141"/>
        <v>1.3167718913606851E-6</v>
      </c>
      <c r="AF216" s="92">
        <f>((EXP(V216)*0.04)/X216)*0.00720046</f>
        <v>5.2230673933226918E-4</v>
      </c>
      <c r="AG216" s="90">
        <f t="shared" si="142"/>
        <v>2.1885308439610106E-15</v>
      </c>
      <c r="AH216" s="91"/>
      <c r="AI216" s="91"/>
      <c r="AJ216" s="91"/>
      <c r="AK216" s="91"/>
      <c r="AL216" s="91"/>
      <c r="AM216" s="91"/>
      <c r="AN216" s="91"/>
      <c r="AO216" s="91"/>
      <c r="AP216" s="91"/>
      <c r="AQ216" s="91"/>
      <c r="AR216" s="91"/>
      <c r="AS216" s="91"/>
      <c r="AT216" s="91"/>
      <c r="AU216" s="91"/>
      <c r="AV216" s="91"/>
      <c r="AW216" s="91"/>
      <c r="AX216" s="91"/>
      <c r="AY216" s="91"/>
      <c r="AZ216" s="91"/>
      <c r="BA216" s="91"/>
      <c r="BB216" s="86"/>
    </row>
    <row r="217" spans="1:55" s="1" customFormat="1" x14ac:dyDescent="0.2">
      <c r="A217" s="1" t="s">
        <v>141</v>
      </c>
      <c r="B217" s="86">
        <v>1300</v>
      </c>
      <c r="C217" s="86" t="s">
        <v>148</v>
      </c>
      <c r="D217" s="87" t="s">
        <v>3</v>
      </c>
      <c r="E217" s="87" t="s">
        <v>142</v>
      </c>
      <c r="F217" s="86">
        <v>0.2</v>
      </c>
      <c r="G217" s="86">
        <f t="shared" si="132"/>
        <v>0.8</v>
      </c>
      <c r="H217" s="87" t="s">
        <v>146</v>
      </c>
      <c r="I217" s="86" t="s">
        <v>144</v>
      </c>
      <c r="J217" s="86"/>
      <c r="K217" s="86">
        <v>5.0999999999999996</v>
      </c>
      <c r="L217" s="88">
        <v>15.7538689648781</v>
      </c>
      <c r="M217" s="86">
        <v>0.56664598200000005</v>
      </c>
      <c r="N217" s="86"/>
      <c r="O217" s="86"/>
      <c r="P217" s="89">
        <v>1.1329226774883501</v>
      </c>
      <c r="Q217" s="89">
        <v>1.1272397513143799</v>
      </c>
      <c r="R217" s="89">
        <v>14.3312369722884</v>
      </c>
      <c r="S217" s="86">
        <v>-3.5817037090048398</v>
      </c>
      <c r="T217" s="86">
        <v>-3.8516139209393598</v>
      </c>
      <c r="U217" s="86">
        <v>-10.681579095010701</v>
      </c>
      <c r="V217" s="86">
        <v>-3.5821768905479998</v>
      </c>
      <c r="W217" s="86">
        <v>-8.2641833983901201</v>
      </c>
      <c r="X217" s="86">
        <v>1.5332639E-2</v>
      </c>
      <c r="Y217" s="86">
        <v>1.0332279E-2</v>
      </c>
      <c r="Z217" s="90">
        <v>9.9074900000000006E-6</v>
      </c>
      <c r="AA217" s="90">
        <v>9.9074900000000006E-6</v>
      </c>
      <c r="AB217" s="91">
        <f>((EXP(S217)*0.04)/X217)*0.99279954</f>
        <v>7.2075969267650516E-2</v>
      </c>
      <c r="AC217" s="90">
        <f t="shared" si="139"/>
        <v>4.6960495565736516E-14</v>
      </c>
      <c r="AD217" s="90">
        <f t="shared" si="140"/>
        <v>5.3202610372514004E-14</v>
      </c>
      <c r="AE217" s="90">
        <f t="shared" si="141"/>
        <v>1.3361651436643613E-6</v>
      </c>
      <c r="AF217" s="92">
        <f>((EXP(V217)*0.04)/X217)*0.00720046</f>
        <v>5.2249683752199317E-4</v>
      </c>
      <c r="AG217" s="90">
        <f t="shared" si="142"/>
        <v>2.1893273792539002E-15</v>
      </c>
      <c r="AH217" s="91"/>
      <c r="AI217" s="91"/>
      <c r="AJ217" s="91"/>
      <c r="AK217" s="91"/>
      <c r="AL217" s="91"/>
      <c r="AM217" s="91"/>
      <c r="AN217" s="91"/>
      <c r="AO217" s="91"/>
      <c r="AP217" s="91"/>
      <c r="AQ217" s="91"/>
      <c r="AR217" s="91"/>
      <c r="AS217" s="91"/>
      <c r="AT217" s="91"/>
      <c r="AU217" s="91"/>
      <c r="AV217" s="91"/>
      <c r="AW217" s="91"/>
      <c r="AX217" s="91"/>
      <c r="AY217" s="91"/>
      <c r="AZ217" s="91"/>
      <c r="BA217" s="91"/>
      <c r="BB217" s="86"/>
    </row>
    <row r="218" spans="1:55" s="93" customFormat="1" x14ac:dyDescent="0.2">
      <c r="A218" s="93" t="s">
        <v>141</v>
      </c>
      <c r="B218" s="94">
        <v>1300</v>
      </c>
      <c r="C218" s="94" t="s">
        <v>148</v>
      </c>
      <c r="D218" s="95" t="s">
        <v>147</v>
      </c>
      <c r="E218" s="95" t="s">
        <v>142</v>
      </c>
      <c r="F218" s="94">
        <v>0.2</v>
      </c>
      <c r="G218" s="94">
        <f t="shared" si="132"/>
        <v>0.8</v>
      </c>
      <c r="H218" s="95" t="s">
        <v>143</v>
      </c>
      <c r="I218" s="94" t="s">
        <v>144</v>
      </c>
      <c r="J218" s="94"/>
      <c r="K218" s="94">
        <v>5.0999999999999996</v>
      </c>
      <c r="L218" s="96">
        <v>15.7538689648781</v>
      </c>
      <c r="M218" s="94"/>
      <c r="N218" s="96">
        <v>0.34443168771526983</v>
      </c>
      <c r="O218" s="96">
        <v>0.65556831228473023</v>
      </c>
      <c r="P218" s="97">
        <f t="shared" ref="P218:Q220" si="143">((P215*$O218*AC215)+(P212*$N218*AC212))/(AC215*$O218+AC212*$N218)</f>
        <v>1.1243870557538316</v>
      </c>
      <c r="Q218" s="97">
        <f t="shared" si="143"/>
        <v>1.8215555174030182</v>
      </c>
      <c r="R218" s="97">
        <f>((R215*$O218*AG215)+(R212*$N218*AG212))/(AG215*$O218+AG212*$N218)</f>
        <v>3.008532134988585</v>
      </c>
      <c r="S218" s="94"/>
      <c r="T218" s="94"/>
      <c r="U218" s="94"/>
      <c r="V218" s="94"/>
      <c r="W218" s="94"/>
      <c r="X218" s="94"/>
      <c r="Y218" s="94"/>
      <c r="Z218" s="98"/>
      <c r="AA218" s="98"/>
      <c r="AB218" s="94"/>
      <c r="AC218" s="94"/>
      <c r="AD218" s="94"/>
      <c r="AE218" s="94"/>
      <c r="AF218" s="94"/>
      <c r="AG218" s="94"/>
      <c r="AH218" s="100"/>
      <c r="AI218" s="100"/>
      <c r="AJ218" s="100"/>
      <c r="AK218" s="100"/>
      <c r="AL218" s="100"/>
      <c r="AM218" s="100"/>
      <c r="AN218" s="100"/>
      <c r="AO218" s="100"/>
      <c r="AP218" s="100"/>
      <c r="AQ218" s="100"/>
      <c r="AR218" s="100"/>
      <c r="AS218" s="100"/>
      <c r="AT218" s="100"/>
      <c r="AU218" s="100"/>
      <c r="AV218" s="100"/>
      <c r="AW218" s="100"/>
      <c r="AX218" s="100"/>
      <c r="AY218" s="100"/>
      <c r="AZ218" s="100"/>
      <c r="BA218" s="100"/>
      <c r="BB218" s="96">
        <v>4.8552389587742022</v>
      </c>
      <c r="BC218" s="99">
        <f>($BE$3 - BB218*(2.7-3.3) - 200*(3.3)) / (1.03-3.3) * 1000</f>
        <v>2302.5800108967173</v>
      </c>
    </row>
    <row r="219" spans="1:55" s="93" customFormat="1" x14ac:dyDescent="0.2">
      <c r="A219" s="93" t="s">
        <v>141</v>
      </c>
      <c r="B219" s="94">
        <v>1300</v>
      </c>
      <c r="C219" s="94" t="s">
        <v>148</v>
      </c>
      <c r="D219" s="95" t="s">
        <v>147</v>
      </c>
      <c r="E219" s="95" t="s">
        <v>142</v>
      </c>
      <c r="F219" s="94">
        <v>0.2</v>
      </c>
      <c r="G219" s="94">
        <f t="shared" si="132"/>
        <v>0.8</v>
      </c>
      <c r="H219" s="95" t="s">
        <v>145</v>
      </c>
      <c r="I219" s="94" t="s">
        <v>144</v>
      </c>
      <c r="J219" s="94"/>
      <c r="K219" s="94">
        <v>5.0999999999999996</v>
      </c>
      <c r="L219" s="96">
        <v>15.7538689648781</v>
      </c>
      <c r="M219" s="94"/>
      <c r="N219" s="96">
        <v>0.34443168771526983</v>
      </c>
      <c r="O219" s="96">
        <v>0.65556831228473023</v>
      </c>
      <c r="P219" s="97">
        <f t="shared" si="143"/>
        <v>1.0793224556918937</v>
      </c>
      <c r="Q219" s="97">
        <f t="shared" si="143"/>
        <v>1.0015936592248464</v>
      </c>
      <c r="R219" s="97">
        <f>((R216*$O219*AG216)+(R213*$N219*AG213))/(AG216*$O219+AG213*$N219)</f>
        <v>9.8203813403327089</v>
      </c>
      <c r="S219" s="94"/>
      <c r="T219" s="94"/>
      <c r="U219" s="94"/>
      <c r="V219" s="94"/>
      <c r="W219" s="94"/>
      <c r="X219" s="94"/>
      <c r="Y219" s="94"/>
      <c r="Z219" s="98"/>
      <c r="AA219" s="98"/>
      <c r="AB219" s="94"/>
      <c r="AC219" s="94"/>
      <c r="AD219" s="94"/>
      <c r="AE219" s="94"/>
      <c r="AF219" s="94"/>
      <c r="AG219" s="94"/>
      <c r="AH219" s="100"/>
      <c r="AI219" s="100"/>
      <c r="AJ219" s="100"/>
      <c r="AK219" s="100"/>
      <c r="AL219" s="100"/>
      <c r="AM219" s="100"/>
      <c r="AN219" s="100"/>
      <c r="AO219" s="100"/>
      <c r="AP219" s="100"/>
      <c r="AQ219" s="100"/>
      <c r="AR219" s="100"/>
      <c r="AS219" s="100"/>
      <c r="AT219" s="100"/>
      <c r="AU219" s="100"/>
      <c r="AV219" s="100"/>
      <c r="AW219" s="100"/>
      <c r="AX219" s="100"/>
      <c r="AY219" s="100"/>
      <c r="AZ219" s="100"/>
      <c r="BA219" s="100"/>
      <c r="BB219" s="96">
        <v>4.8552389587742022</v>
      </c>
      <c r="BC219" s="99">
        <f>($BE$3 - BB219*(2.7-3.3) - 200*(3.3)) / (1.03-3.3) * 1000</f>
        <v>2302.5800108967173</v>
      </c>
    </row>
    <row r="220" spans="1:55" s="93" customFormat="1" x14ac:dyDescent="0.2">
      <c r="A220" s="93" t="s">
        <v>141</v>
      </c>
      <c r="B220" s="94">
        <v>1300</v>
      </c>
      <c r="C220" s="94" t="s">
        <v>148</v>
      </c>
      <c r="D220" s="95" t="s">
        <v>147</v>
      </c>
      <c r="E220" s="95" t="s">
        <v>142</v>
      </c>
      <c r="F220" s="94">
        <v>0.2</v>
      </c>
      <c r="G220" s="94">
        <f t="shared" si="132"/>
        <v>0.8</v>
      </c>
      <c r="H220" s="95" t="s">
        <v>146</v>
      </c>
      <c r="I220" s="94" t="s">
        <v>144</v>
      </c>
      <c r="J220" s="94"/>
      <c r="K220" s="94">
        <v>5.0999999999999996</v>
      </c>
      <c r="L220" s="96">
        <v>15.7538689648781</v>
      </c>
      <c r="M220" s="94"/>
      <c r="N220" s="96">
        <v>0.34443168771526983</v>
      </c>
      <c r="O220" s="96">
        <v>0.65556831228473023</v>
      </c>
      <c r="P220" s="97">
        <f t="shared" si="143"/>
        <v>1.0902066616685977</v>
      </c>
      <c r="Q220" s="97">
        <f t="shared" si="143"/>
        <v>1.0938031884940307</v>
      </c>
      <c r="R220" s="97">
        <f>((R217*$O220*AG217)+(R214*$N220*AG214))/(AG217*$O220+AG214*$N220)</f>
        <v>10.187892166304772</v>
      </c>
      <c r="S220" s="94"/>
      <c r="T220" s="94"/>
      <c r="U220" s="94"/>
      <c r="V220" s="94"/>
      <c r="W220" s="94"/>
      <c r="X220" s="94"/>
      <c r="Y220" s="94"/>
      <c r="Z220" s="98"/>
      <c r="AA220" s="98"/>
      <c r="AB220" s="94"/>
      <c r="AC220" s="94"/>
      <c r="AD220" s="94"/>
      <c r="AE220" s="94"/>
      <c r="AF220" s="94"/>
      <c r="AG220" s="94"/>
      <c r="AH220" s="100"/>
      <c r="AI220" s="100"/>
      <c r="AJ220" s="100"/>
      <c r="AK220" s="100"/>
      <c r="AL220" s="100"/>
      <c r="AM220" s="100"/>
      <c r="AN220" s="100"/>
      <c r="AO220" s="100"/>
      <c r="AP220" s="100"/>
      <c r="AQ220" s="100"/>
      <c r="AR220" s="100"/>
      <c r="AS220" s="100"/>
      <c r="AT220" s="100"/>
      <c r="AU220" s="100"/>
      <c r="AV220" s="100"/>
      <c r="AW220" s="100"/>
      <c r="AX220" s="100"/>
      <c r="AY220" s="100"/>
      <c r="AZ220" s="100"/>
      <c r="BA220" s="100"/>
      <c r="BB220" s="96">
        <v>4.8552389587742022</v>
      </c>
      <c r="BC220" s="99">
        <f>($BE$3 - BB220*(2.7-3.3) - 200*(3.3)) / (1.03-3.3) * 1000</f>
        <v>2302.5800108967173</v>
      </c>
    </row>
    <row r="221" spans="1:55" s="77" customFormat="1" x14ac:dyDescent="0.2">
      <c r="A221" s="77" t="s">
        <v>141</v>
      </c>
      <c r="B221" s="78">
        <v>1300</v>
      </c>
      <c r="C221" s="78" t="s">
        <v>148</v>
      </c>
      <c r="D221" s="79" t="s">
        <v>4</v>
      </c>
      <c r="E221" s="79" t="s">
        <v>142</v>
      </c>
      <c r="F221" s="78">
        <v>0.5</v>
      </c>
      <c r="G221" s="78">
        <f t="shared" si="132"/>
        <v>0.5</v>
      </c>
      <c r="H221" s="79" t="s">
        <v>143</v>
      </c>
      <c r="I221" s="78" t="s">
        <v>144</v>
      </c>
      <c r="J221" s="78"/>
      <c r="K221" s="78">
        <v>5.0999999999999996</v>
      </c>
      <c r="L221" s="80">
        <v>15.7538689648781</v>
      </c>
      <c r="M221" s="78">
        <v>4.5200915000000001E-2</v>
      </c>
      <c r="N221" s="78"/>
      <c r="O221" s="78"/>
      <c r="P221" s="81">
        <v>0.98757121273771098</v>
      </c>
      <c r="Q221" s="81">
        <v>1.05123200479853</v>
      </c>
      <c r="R221" s="81">
        <v>1.2851270614685599</v>
      </c>
      <c r="S221" s="78">
        <v>-3.0003674313972701</v>
      </c>
      <c r="T221" s="78">
        <v>-3.0534572664425399</v>
      </c>
      <c r="U221" s="78">
        <v>-8.4034429446433396</v>
      </c>
      <c r="V221" s="78">
        <v>-3.00069794680932</v>
      </c>
      <c r="W221" s="78">
        <v>-8.1903720096839496</v>
      </c>
      <c r="X221" s="78">
        <v>2.3045359999999998E-3</v>
      </c>
      <c r="Y221" s="78">
        <v>2.2128830000000001E-3</v>
      </c>
      <c r="Z221" s="82">
        <v>9.9951800000000008E-6</v>
      </c>
      <c r="AA221" s="82">
        <v>9.9951800000000008E-6</v>
      </c>
      <c r="AB221" s="83">
        <f>((EXP(S221)*0.0047)/X221)*0.99279954</f>
        <v>0.10077038301887191</v>
      </c>
      <c r="AC221" s="82">
        <f t="shared" ref="AC221:AC226" si="144">AB221/238.050785*0.0000000001551</f>
        <v>6.5656101097196697E-14</v>
      </c>
      <c r="AD221" s="82">
        <f t="shared" ref="AD221:AD226" si="145">P221*AC221</f>
        <v>6.4840075384188296E-14</v>
      </c>
      <c r="AE221" s="82">
        <f t="shared" ref="AE221:AE226" si="146">AD221*230/0.000009158</f>
        <v>1.6284360491770375E-6</v>
      </c>
      <c r="AF221" s="84">
        <f>((EXP(V221)*0.0047)/X221)*0.00720046</f>
        <v>7.3061408956064241E-4</v>
      </c>
      <c r="AG221" s="82">
        <f t="shared" ref="AG221:AG226" si="147">AF221/235.043992*0.00000000098486385</f>
        <v>3.0613648065887986E-15</v>
      </c>
      <c r="AH221" s="83"/>
      <c r="AI221" s="83"/>
      <c r="AJ221" s="83"/>
      <c r="AK221" s="83"/>
      <c r="AL221" s="83"/>
      <c r="AM221" s="83"/>
      <c r="AN221" s="83"/>
      <c r="AO221" s="83"/>
      <c r="AP221" s="83"/>
      <c r="AQ221" s="83"/>
      <c r="AR221" s="83"/>
      <c r="AS221" s="83"/>
      <c r="AT221" s="83"/>
      <c r="AU221" s="83"/>
      <c r="AV221" s="83"/>
      <c r="AW221" s="83"/>
      <c r="AX221" s="83"/>
      <c r="AY221" s="83"/>
      <c r="AZ221" s="83"/>
      <c r="BA221" s="83"/>
      <c r="BB221" s="78"/>
    </row>
    <row r="222" spans="1:55" s="77" customFormat="1" x14ac:dyDescent="0.2">
      <c r="A222" s="77" t="s">
        <v>141</v>
      </c>
      <c r="B222" s="78">
        <v>1300</v>
      </c>
      <c r="C222" s="78" t="s">
        <v>148</v>
      </c>
      <c r="D222" s="79" t="s">
        <v>4</v>
      </c>
      <c r="E222" s="79" t="s">
        <v>142</v>
      </c>
      <c r="F222" s="78">
        <v>0.5</v>
      </c>
      <c r="G222" s="78">
        <f t="shared" si="132"/>
        <v>0.5</v>
      </c>
      <c r="H222" s="79" t="s">
        <v>145</v>
      </c>
      <c r="I222" s="78" t="s">
        <v>144</v>
      </c>
      <c r="J222" s="78"/>
      <c r="K222" s="78">
        <v>5.0999999999999996</v>
      </c>
      <c r="L222" s="80">
        <v>15.7538689648781</v>
      </c>
      <c r="M222" s="78">
        <v>4.5200915000000001E-2</v>
      </c>
      <c r="N222" s="78"/>
      <c r="O222" s="78"/>
      <c r="P222" s="81">
        <v>1.00123177996815</v>
      </c>
      <c r="Q222" s="81">
        <v>1.0000266647415501</v>
      </c>
      <c r="R222" s="81">
        <v>1.0087825009554301</v>
      </c>
      <c r="S222" s="78">
        <v>-2.9736298819883</v>
      </c>
      <c r="T222" s="78">
        <v>-3.01298202444175</v>
      </c>
      <c r="U222" s="78">
        <v>-8.4129038525063606</v>
      </c>
      <c r="V222" s="78">
        <v>-2.9741318072137601</v>
      </c>
      <c r="W222" s="78">
        <v>-8.40591930494565</v>
      </c>
      <c r="X222" s="78">
        <v>2.3045359999999998E-3</v>
      </c>
      <c r="Y222" s="78">
        <v>2.2128830000000001E-3</v>
      </c>
      <c r="Z222" s="82">
        <v>9.9951800000000008E-6</v>
      </c>
      <c r="AA222" s="82">
        <v>9.9951800000000008E-6</v>
      </c>
      <c r="AB222" s="83">
        <f>((EXP(S222)*0.0047)/X222)*0.99279954</f>
        <v>0.10350107950134109</v>
      </c>
      <c r="AC222" s="82">
        <f t="shared" si="144"/>
        <v>6.7435263574778825E-14</v>
      </c>
      <c r="AD222" s="82">
        <f t="shared" si="145"/>
        <v>6.7518328981597153E-14</v>
      </c>
      <c r="AE222" s="82">
        <f t="shared" si="146"/>
        <v>1.6956994612106736E-6</v>
      </c>
      <c r="AF222" s="84">
        <f>((EXP(V222)*0.0047)/X222)*0.00720046</f>
        <v>7.502838028008433E-4</v>
      </c>
      <c r="AG222" s="82">
        <f t="shared" si="147"/>
        <v>3.1437833757481424E-15</v>
      </c>
      <c r="AH222" s="83"/>
      <c r="AI222" s="83"/>
      <c r="AJ222" s="83"/>
      <c r="AK222" s="83"/>
      <c r="AL222" s="83"/>
      <c r="AM222" s="83"/>
      <c r="AN222" s="83"/>
      <c r="AO222" s="83"/>
      <c r="AP222" s="83"/>
      <c r="AQ222" s="83"/>
      <c r="AR222" s="83"/>
      <c r="AS222" s="83"/>
      <c r="AT222" s="83"/>
      <c r="AU222" s="83"/>
      <c r="AV222" s="83"/>
      <c r="AW222" s="83"/>
      <c r="AX222" s="83"/>
      <c r="AY222" s="83"/>
      <c r="AZ222" s="83"/>
      <c r="BA222" s="83"/>
      <c r="BB222" s="78"/>
    </row>
    <row r="223" spans="1:55" s="77" customFormat="1" x14ac:dyDescent="0.2">
      <c r="A223" s="77" t="s">
        <v>141</v>
      </c>
      <c r="B223" s="78">
        <v>1300</v>
      </c>
      <c r="C223" s="78" t="s">
        <v>148</v>
      </c>
      <c r="D223" s="79" t="s">
        <v>4</v>
      </c>
      <c r="E223" s="79" t="s">
        <v>142</v>
      </c>
      <c r="F223" s="78">
        <v>0.5</v>
      </c>
      <c r="G223" s="78">
        <f t="shared" si="132"/>
        <v>0.5</v>
      </c>
      <c r="H223" s="79" t="s">
        <v>146</v>
      </c>
      <c r="I223" s="78" t="s">
        <v>144</v>
      </c>
      <c r="J223" s="78"/>
      <c r="K223" s="78">
        <v>5.0999999999999996</v>
      </c>
      <c r="L223" s="80">
        <v>15.7538689648781</v>
      </c>
      <c r="M223" s="78">
        <v>4.5200915000000001E-2</v>
      </c>
      <c r="N223" s="78"/>
      <c r="O223" s="78"/>
      <c r="P223" s="81">
        <v>0.99314909741816904</v>
      </c>
      <c r="Q223" s="81">
        <v>1.00930732894761</v>
      </c>
      <c r="R223" s="81">
        <v>1.2043265310135001</v>
      </c>
      <c r="S223" s="78">
        <v>-2.9907077142634901</v>
      </c>
      <c r="T223" s="78">
        <v>-3.0381653564172999</v>
      </c>
      <c r="U223" s="78">
        <v>-8.4288495662152094</v>
      </c>
      <c r="V223" s="78">
        <v>-2.99111866408697</v>
      </c>
      <c r="W223" s="78">
        <v>-8.2457298056628296</v>
      </c>
      <c r="X223" s="78">
        <v>2.3045359999999998E-3</v>
      </c>
      <c r="Y223" s="78">
        <v>2.2128830000000001E-3</v>
      </c>
      <c r="Z223" s="82">
        <v>9.9951800000000008E-6</v>
      </c>
      <c r="AA223" s="82">
        <v>9.9951800000000008E-6</v>
      </c>
      <c r="AB223" s="83">
        <f>((EXP(S223)*0.0047)/X223)*0.99279954</f>
        <v>0.10174851303817496</v>
      </c>
      <c r="AC223" s="82">
        <f t="shared" si="144"/>
        <v>6.6293393538781815E-14</v>
      </c>
      <c r="AD223" s="82">
        <f t="shared" si="145"/>
        <v>6.5839223957828633E-14</v>
      </c>
      <c r="AE223" s="82">
        <f t="shared" si="146"/>
        <v>1.6535293197532851E-6</v>
      </c>
      <c r="AF223" s="84">
        <f>((EXP(V223)*0.0047)/X223)*0.00720046</f>
        <v>7.3764647732497989E-4</v>
      </c>
      <c r="AG223" s="82">
        <f t="shared" si="147"/>
        <v>3.0908313946489537E-15</v>
      </c>
      <c r="AH223" s="83"/>
      <c r="AI223" s="83"/>
      <c r="AJ223" s="83"/>
      <c r="AK223" s="83"/>
      <c r="AL223" s="83"/>
      <c r="AM223" s="83"/>
      <c r="AN223" s="83"/>
      <c r="AO223" s="83"/>
      <c r="AP223" s="83"/>
      <c r="AQ223" s="83"/>
      <c r="AR223" s="83"/>
      <c r="AS223" s="83"/>
      <c r="AT223" s="83"/>
      <c r="AU223" s="83"/>
      <c r="AV223" s="83"/>
      <c r="AW223" s="83"/>
      <c r="AX223" s="83"/>
      <c r="AY223" s="83"/>
      <c r="AZ223" s="83"/>
      <c r="BA223" s="83"/>
      <c r="BB223" s="78"/>
    </row>
    <row r="224" spans="1:55" s="1" customFormat="1" x14ac:dyDescent="0.2">
      <c r="A224" s="1" t="s">
        <v>141</v>
      </c>
      <c r="B224" s="86">
        <v>1300</v>
      </c>
      <c r="C224" s="86" t="s">
        <v>148</v>
      </c>
      <c r="D224" s="87" t="s">
        <v>3</v>
      </c>
      <c r="E224" s="87" t="s">
        <v>142</v>
      </c>
      <c r="F224" s="86">
        <v>0.5</v>
      </c>
      <c r="G224" s="86">
        <f t="shared" si="132"/>
        <v>0.5</v>
      </c>
      <c r="H224" s="87" t="s">
        <v>143</v>
      </c>
      <c r="I224" s="86" t="s">
        <v>144</v>
      </c>
      <c r="J224" s="86"/>
      <c r="K224" s="86">
        <v>5.0999999999999996</v>
      </c>
      <c r="L224" s="88">
        <v>15.7538689648781</v>
      </c>
      <c r="M224" s="86">
        <v>0.37113717899999998</v>
      </c>
      <c r="N224" s="86"/>
      <c r="O224" s="86"/>
      <c r="P224" s="89">
        <v>1.1911833734271999</v>
      </c>
      <c r="Q224" s="89">
        <v>2.4512905439676702</v>
      </c>
      <c r="R224" s="89">
        <v>3.9818640618085102</v>
      </c>
      <c r="S224" s="86">
        <v>-3.2067202244378201</v>
      </c>
      <c r="T224" s="86">
        <v>-3.4274686591974901</v>
      </c>
      <c r="U224" s="86">
        <v>-9.4766799841721507</v>
      </c>
      <c r="V224" s="86">
        <v>-3.2070762139584201</v>
      </c>
      <c r="W224" s="86">
        <v>-9.1668477897695997</v>
      </c>
      <c r="X224" s="86">
        <v>1.5319019999999999E-2</v>
      </c>
      <c r="Y224" s="86">
        <v>1.0312941000000001E-2</v>
      </c>
      <c r="Z224" s="90">
        <v>9.9276999999999998E-6</v>
      </c>
      <c r="AA224" s="90">
        <v>9.9276999999999998E-6</v>
      </c>
      <c r="AB224" s="91">
        <f>((EXP(S224)*0.04)/X224)*0.99279954</f>
        <v>0.1049614150211293</v>
      </c>
      <c r="AC224" s="90">
        <f t="shared" si="144"/>
        <v>6.8386732981271862E-14</v>
      </c>
      <c r="AD224" s="90">
        <f t="shared" si="145"/>
        <v>8.1461139290296576E-14</v>
      </c>
      <c r="AE224" s="90">
        <f t="shared" si="146"/>
        <v>2.0458683158733584E-6</v>
      </c>
      <c r="AF224" s="92">
        <f>((EXP(V224)*0.04)/X224)*0.00720046</f>
        <v>7.6098088433719448E-4</v>
      </c>
      <c r="AG224" s="90">
        <f t="shared" si="147"/>
        <v>3.1886054910296709E-15</v>
      </c>
      <c r="AH224" s="91"/>
      <c r="AI224" s="91"/>
      <c r="AJ224" s="91"/>
      <c r="AK224" s="91"/>
      <c r="AL224" s="91"/>
      <c r="AM224" s="91"/>
      <c r="AN224" s="91"/>
      <c r="AO224" s="91"/>
      <c r="AP224" s="91"/>
      <c r="AQ224" s="91"/>
      <c r="AR224" s="91"/>
      <c r="AS224" s="91"/>
      <c r="AT224" s="91"/>
      <c r="AU224" s="91"/>
      <c r="AV224" s="91"/>
      <c r="AW224" s="91"/>
      <c r="AX224" s="91"/>
      <c r="AY224" s="91"/>
      <c r="AZ224" s="91"/>
      <c r="BA224" s="91"/>
      <c r="BB224" s="86"/>
    </row>
    <row r="225" spans="1:55" s="1" customFormat="1" x14ac:dyDescent="0.2">
      <c r="A225" s="1" t="s">
        <v>141</v>
      </c>
      <c r="B225" s="86">
        <v>1300</v>
      </c>
      <c r="C225" s="86" t="s">
        <v>148</v>
      </c>
      <c r="D225" s="87" t="s">
        <v>3</v>
      </c>
      <c r="E225" s="87" t="s">
        <v>142</v>
      </c>
      <c r="F225" s="86">
        <v>0.5</v>
      </c>
      <c r="G225" s="86">
        <f t="shared" si="132"/>
        <v>0.5</v>
      </c>
      <c r="H225" s="87" t="s">
        <v>145</v>
      </c>
      <c r="I225" s="86" t="s">
        <v>144</v>
      </c>
      <c r="J225" s="86"/>
      <c r="K225" s="86">
        <v>5.0999999999999996</v>
      </c>
      <c r="L225" s="88">
        <v>15.7538689648781</v>
      </c>
      <c r="M225" s="86">
        <v>0.37113717899999998</v>
      </c>
      <c r="N225" s="86"/>
      <c r="O225" s="86"/>
      <c r="P225" s="89">
        <v>1.11535192636997</v>
      </c>
      <c r="Q225" s="89">
        <v>1.0022423755768299</v>
      </c>
      <c r="R225" s="89">
        <v>14.4748651310671</v>
      </c>
      <c r="S225" s="86">
        <v>-3.1342948717331498</v>
      </c>
      <c r="T225" s="86">
        <v>-3.4208205668051899</v>
      </c>
      <c r="U225" s="86">
        <v>-10.364406665085999</v>
      </c>
      <c r="V225" s="86">
        <v>-3.1358285922022202</v>
      </c>
      <c r="W225" s="86">
        <v>-7.8049365288575396</v>
      </c>
      <c r="X225" s="86">
        <v>1.5319019999999999E-2</v>
      </c>
      <c r="Y225" s="86">
        <v>1.0312941000000001E-2</v>
      </c>
      <c r="Z225" s="90">
        <v>9.9276999999999998E-6</v>
      </c>
      <c r="AA225" s="90">
        <v>9.9276999999999998E-6</v>
      </c>
      <c r="AB225" s="91">
        <f>((EXP(S225)*0.04)/X225)*0.99279954</f>
        <v>0.11284533443434801</v>
      </c>
      <c r="AC225" s="90">
        <f t="shared" si="144"/>
        <v>7.3523434803071028E-14</v>
      </c>
      <c r="AD225" s="90">
        <f t="shared" si="145"/>
        <v>8.2004504640942166E-14</v>
      </c>
      <c r="AE225" s="90">
        <f t="shared" si="146"/>
        <v>2.0595147485713801E-6</v>
      </c>
      <c r="AF225" s="92">
        <f>((EXP(V225)*0.04)/X225)*0.00720046</f>
        <v>8.1717711645064718E-4</v>
      </c>
      <c r="AG225" s="90">
        <f t="shared" si="147"/>
        <v>3.4240747623086779E-15</v>
      </c>
      <c r="AH225" s="91"/>
      <c r="AI225" s="91"/>
      <c r="AJ225" s="91"/>
      <c r="AK225" s="91"/>
      <c r="AL225" s="91"/>
      <c r="AM225" s="91"/>
      <c r="AN225" s="91"/>
      <c r="AO225" s="91"/>
      <c r="AP225" s="91"/>
      <c r="AQ225" s="91"/>
      <c r="AR225" s="91"/>
      <c r="AS225" s="91"/>
      <c r="AT225" s="91"/>
      <c r="AU225" s="91"/>
      <c r="AV225" s="91"/>
      <c r="AW225" s="91"/>
      <c r="AX225" s="91"/>
      <c r="AY225" s="91"/>
      <c r="AZ225" s="91"/>
      <c r="BA225" s="91"/>
      <c r="BB225" s="86"/>
    </row>
    <row r="226" spans="1:55" s="1" customFormat="1" x14ac:dyDescent="0.2">
      <c r="A226" s="1" t="s">
        <v>141</v>
      </c>
      <c r="B226" s="86">
        <v>1300</v>
      </c>
      <c r="C226" s="86" t="s">
        <v>148</v>
      </c>
      <c r="D226" s="87" t="s">
        <v>3</v>
      </c>
      <c r="E226" s="87" t="s">
        <v>142</v>
      </c>
      <c r="F226" s="86">
        <v>0.5</v>
      </c>
      <c r="G226" s="86">
        <f t="shared" si="132"/>
        <v>0.5</v>
      </c>
      <c r="H226" s="87" t="s">
        <v>146</v>
      </c>
      <c r="I226" s="86" t="s">
        <v>144</v>
      </c>
      <c r="J226" s="86"/>
      <c r="K226" s="86">
        <v>5.0999999999999996</v>
      </c>
      <c r="L226" s="88">
        <v>15.7538689648781</v>
      </c>
      <c r="M226" s="86">
        <v>0.37113717899999998</v>
      </c>
      <c r="N226" s="86"/>
      <c r="O226" s="86"/>
      <c r="P226" s="89">
        <v>1.1383934182005999</v>
      </c>
      <c r="Q226" s="89">
        <v>1.2584745861362301</v>
      </c>
      <c r="R226" s="89">
        <v>15.105191798481201</v>
      </c>
      <c r="S226" s="86">
        <v>-3.1378239005918398</v>
      </c>
      <c r="T226" s="86">
        <v>-3.40390159365298</v>
      </c>
      <c r="U226" s="86">
        <v>-10.1198272155226</v>
      </c>
      <c r="V226" s="86">
        <v>-3.1387467646747602</v>
      </c>
      <c r="W226" s="86">
        <v>-7.76522989493591</v>
      </c>
      <c r="X226" s="86">
        <v>1.5319019999999999E-2</v>
      </c>
      <c r="Y226" s="86">
        <v>1.0312941000000001E-2</v>
      </c>
      <c r="Z226" s="90">
        <v>9.9276999999999998E-6</v>
      </c>
      <c r="AA226" s="90">
        <v>9.9276999999999998E-6</v>
      </c>
      <c r="AB226" s="91">
        <f>((EXP(S226)*0.04)/X226)*0.99279954</f>
        <v>0.11244780185710331</v>
      </c>
      <c r="AC226" s="90">
        <f t="shared" si="144"/>
        <v>7.3264425773839504E-14</v>
      </c>
      <c r="AD226" s="90">
        <f t="shared" si="145"/>
        <v>8.340374008918528E-14</v>
      </c>
      <c r="AE226" s="90">
        <f t="shared" si="146"/>
        <v>2.0946560625150266E-6</v>
      </c>
      <c r="AF226" s="92">
        <f>((EXP(V226)*0.04)/X226)*0.00720046</f>
        <v>8.147959287322531E-4</v>
      </c>
      <c r="AG226" s="90">
        <f t="shared" si="147"/>
        <v>3.414097286671222E-15</v>
      </c>
      <c r="AH226" s="91"/>
      <c r="AI226" s="91"/>
      <c r="AJ226" s="91"/>
      <c r="AK226" s="91"/>
      <c r="AL226" s="91"/>
      <c r="AM226" s="91"/>
      <c r="AN226" s="91"/>
      <c r="AO226" s="91"/>
      <c r="AP226" s="91"/>
      <c r="AQ226" s="91"/>
      <c r="AR226" s="91"/>
      <c r="AS226" s="91"/>
      <c r="AT226" s="91"/>
      <c r="AU226" s="91"/>
      <c r="AV226" s="91"/>
      <c r="AW226" s="91"/>
      <c r="AX226" s="91"/>
      <c r="AY226" s="91"/>
      <c r="AZ226" s="91"/>
      <c r="BA226" s="91"/>
      <c r="BB226" s="86"/>
    </row>
    <row r="227" spans="1:55" s="93" customFormat="1" x14ac:dyDescent="0.2">
      <c r="A227" s="93" t="s">
        <v>141</v>
      </c>
      <c r="B227" s="94">
        <v>1300</v>
      </c>
      <c r="C227" s="94" t="s">
        <v>148</v>
      </c>
      <c r="D227" s="95" t="s">
        <v>147</v>
      </c>
      <c r="E227" s="95" t="s">
        <v>142</v>
      </c>
      <c r="F227" s="94">
        <v>0.5</v>
      </c>
      <c r="G227" s="94">
        <f t="shared" si="132"/>
        <v>0.5</v>
      </c>
      <c r="H227" s="95" t="s">
        <v>143</v>
      </c>
      <c r="I227" s="94" t="s">
        <v>144</v>
      </c>
      <c r="J227" s="94"/>
      <c r="K227" s="94">
        <v>5.0999999999999996</v>
      </c>
      <c r="L227" s="96">
        <v>15.7538689648781</v>
      </c>
      <c r="M227" s="94"/>
      <c r="N227" s="96">
        <v>0.1088873004527043</v>
      </c>
      <c r="O227" s="96">
        <v>0.89111269954729566</v>
      </c>
      <c r="P227" s="97">
        <f t="shared" ref="P227:Q229" si="148">((P224*$O227*AC224)+(P221*$N227*AC221))/(AC224*$O227+AC221*$N227)</f>
        <v>1.1698049086996449</v>
      </c>
      <c r="Q227" s="97">
        <f t="shared" si="148"/>
        <v>2.3271899162263399</v>
      </c>
      <c r="R227" s="97">
        <f>((R224*$O227*AG224)+(R221*$N227*AG221))/(AG224*$O227+AG221*$N227)</f>
        <v>3.6987109775618223</v>
      </c>
      <c r="S227" s="94"/>
      <c r="T227" s="94"/>
      <c r="U227" s="94"/>
      <c r="V227" s="94"/>
      <c r="W227" s="94"/>
      <c r="X227" s="94"/>
      <c r="Y227" s="94"/>
      <c r="Z227" s="98"/>
      <c r="AA227" s="98"/>
      <c r="AB227" s="94"/>
      <c r="AC227" s="94"/>
      <c r="AD227" s="94"/>
      <c r="AE227" s="94"/>
      <c r="AF227" s="94"/>
      <c r="AG227" s="94"/>
      <c r="AH227" s="100"/>
      <c r="AI227" s="100"/>
      <c r="AJ227" s="100"/>
      <c r="AK227" s="100"/>
      <c r="AL227" s="100"/>
      <c r="AM227" s="100"/>
      <c r="AN227" s="100"/>
      <c r="AO227" s="100"/>
      <c r="AP227" s="100"/>
      <c r="AQ227" s="100"/>
      <c r="AR227" s="100"/>
      <c r="AS227" s="100"/>
      <c r="AT227" s="100"/>
      <c r="AU227" s="100"/>
      <c r="AV227" s="100"/>
      <c r="AW227" s="100"/>
      <c r="AX227" s="100"/>
      <c r="AY227" s="100"/>
      <c r="AZ227" s="100"/>
      <c r="BA227" s="100"/>
      <c r="BB227" s="96">
        <v>6.4639663276221713</v>
      </c>
      <c r="BC227" s="99">
        <f>($BE$3 - BB227*(2.7-3.3) - 200*(3.3)) / (1.03-3.3) * 1000</f>
        <v>1877.365728381845</v>
      </c>
    </row>
    <row r="228" spans="1:55" s="93" customFormat="1" x14ac:dyDescent="0.2">
      <c r="A228" s="93" t="s">
        <v>141</v>
      </c>
      <c r="B228" s="94">
        <v>1300</v>
      </c>
      <c r="C228" s="94" t="s">
        <v>148</v>
      </c>
      <c r="D228" s="95" t="s">
        <v>147</v>
      </c>
      <c r="E228" s="95" t="s">
        <v>142</v>
      </c>
      <c r="F228" s="94">
        <v>0.5</v>
      </c>
      <c r="G228" s="94">
        <f t="shared" si="132"/>
        <v>0.5</v>
      </c>
      <c r="H228" s="95" t="s">
        <v>145</v>
      </c>
      <c r="I228" s="94" t="s">
        <v>144</v>
      </c>
      <c r="J228" s="94"/>
      <c r="K228" s="94">
        <v>5.0999999999999996</v>
      </c>
      <c r="L228" s="96">
        <v>15.7538689648781</v>
      </c>
      <c r="M228" s="94"/>
      <c r="N228" s="96">
        <v>0.1088873004527043</v>
      </c>
      <c r="O228" s="96">
        <v>0.89111269954729566</v>
      </c>
      <c r="P228" s="97">
        <f t="shared" si="148"/>
        <v>1.1038509581911866</v>
      </c>
      <c r="Q228" s="97">
        <f t="shared" si="148"/>
        <v>1.0020398362555678</v>
      </c>
      <c r="R228" s="97">
        <f>((R225*$O228*AG225)+(R222*$N228*AG222))/(AG225*$O228+AG222*$N228)</f>
        <v>13.116500768212886</v>
      </c>
      <c r="S228" s="94"/>
      <c r="T228" s="94"/>
      <c r="U228" s="94"/>
      <c r="V228" s="94"/>
      <c r="W228" s="94"/>
      <c r="X228" s="94"/>
      <c r="Y228" s="94"/>
      <c r="Z228" s="98"/>
      <c r="AA228" s="98"/>
      <c r="AB228" s="94"/>
      <c r="AC228" s="94"/>
      <c r="AD228" s="94"/>
      <c r="AE228" s="94"/>
      <c r="AF228" s="94"/>
      <c r="AG228" s="94"/>
      <c r="AH228" s="100"/>
      <c r="AI228" s="100"/>
      <c r="AJ228" s="100"/>
      <c r="AK228" s="100"/>
      <c r="AL228" s="100"/>
      <c r="AM228" s="100"/>
      <c r="AN228" s="100"/>
      <c r="AO228" s="100"/>
      <c r="AP228" s="100"/>
      <c r="AQ228" s="100"/>
      <c r="AR228" s="100"/>
      <c r="AS228" s="100"/>
      <c r="AT228" s="100"/>
      <c r="AU228" s="100"/>
      <c r="AV228" s="100"/>
      <c r="AW228" s="100"/>
      <c r="AX228" s="100"/>
      <c r="AY228" s="100"/>
      <c r="AZ228" s="100"/>
      <c r="BA228" s="100"/>
      <c r="BB228" s="96">
        <v>6.4639663276221713</v>
      </c>
      <c r="BC228" s="99">
        <f>($BE$3 - BB228*(2.7-3.3) - 200*(3.3)) / (1.03-3.3) * 1000</f>
        <v>1877.365728381845</v>
      </c>
    </row>
    <row r="229" spans="1:55" s="93" customFormat="1" x14ac:dyDescent="0.2">
      <c r="A229" s="93" t="s">
        <v>141</v>
      </c>
      <c r="B229" s="94">
        <v>1300</v>
      </c>
      <c r="C229" s="94" t="s">
        <v>148</v>
      </c>
      <c r="D229" s="95" t="s">
        <v>147</v>
      </c>
      <c r="E229" s="95" t="s">
        <v>142</v>
      </c>
      <c r="F229" s="94">
        <v>0.5</v>
      </c>
      <c r="G229" s="94">
        <f t="shared" si="132"/>
        <v>0.5</v>
      </c>
      <c r="H229" s="95" t="s">
        <v>146</v>
      </c>
      <c r="I229" s="94" t="s">
        <v>144</v>
      </c>
      <c r="J229" s="94"/>
      <c r="K229" s="94">
        <v>5.0999999999999996</v>
      </c>
      <c r="L229" s="96">
        <v>15.7538689648781</v>
      </c>
      <c r="M229" s="94"/>
      <c r="N229" s="96">
        <v>0.1088873004527043</v>
      </c>
      <c r="O229" s="96">
        <v>0.89111269954729566</v>
      </c>
      <c r="P229" s="97">
        <f t="shared" si="148"/>
        <v>1.1239331457622728</v>
      </c>
      <c r="Q229" s="97">
        <f t="shared" si="148"/>
        <v>1.2365544998167943</v>
      </c>
      <c r="R229" s="97">
        <f>((R226*$O229*AG226)+(R223*$N229*AG223))/(AG226*$O229+AG223*$N229)</f>
        <v>13.720607724575077</v>
      </c>
      <c r="S229" s="94"/>
      <c r="T229" s="94"/>
      <c r="U229" s="94"/>
      <c r="V229" s="94"/>
      <c r="W229" s="94"/>
      <c r="X229" s="94"/>
      <c r="Y229" s="94"/>
      <c r="Z229" s="98"/>
      <c r="AA229" s="98"/>
      <c r="AB229" s="94"/>
      <c r="AC229" s="94"/>
      <c r="AD229" s="94"/>
      <c r="AE229" s="94"/>
      <c r="AF229" s="94"/>
      <c r="AG229" s="94"/>
      <c r="AH229" s="100"/>
      <c r="AI229" s="100"/>
      <c r="AJ229" s="100"/>
      <c r="AK229" s="100"/>
      <c r="AL229" s="100"/>
      <c r="AM229" s="100"/>
      <c r="AN229" s="100"/>
      <c r="AO229" s="100"/>
      <c r="AP229" s="100"/>
      <c r="AQ229" s="100"/>
      <c r="AR229" s="100"/>
      <c r="AS229" s="100"/>
      <c r="AT229" s="100"/>
      <c r="AU229" s="100"/>
      <c r="AV229" s="100"/>
      <c r="AW229" s="100"/>
      <c r="AX229" s="100"/>
      <c r="AY229" s="100"/>
      <c r="AZ229" s="100"/>
      <c r="BA229" s="100"/>
      <c r="BB229" s="96">
        <v>6.4639663276221713</v>
      </c>
      <c r="BC229" s="99">
        <f>($BE$3 - BB229*(2.7-3.3) - 200*(3.3)) / (1.03-3.3) * 1000</f>
        <v>1877.365728381845</v>
      </c>
    </row>
    <row r="230" spans="1:55" s="77" customFormat="1" x14ac:dyDescent="0.2">
      <c r="A230" s="77" t="s">
        <v>141</v>
      </c>
      <c r="B230" s="78">
        <v>1400</v>
      </c>
      <c r="C230" s="78" t="s">
        <v>148</v>
      </c>
      <c r="D230" s="79" t="s">
        <v>4</v>
      </c>
      <c r="E230" s="79" t="s">
        <v>142</v>
      </c>
      <c r="F230" s="78">
        <v>0.01</v>
      </c>
      <c r="G230" s="78">
        <f t="shared" si="132"/>
        <v>0.99</v>
      </c>
      <c r="H230" s="79" t="s">
        <v>143</v>
      </c>
      <c r="I230" s="78" t="s">
        <v>144</v>
      </c>
      <c r="J230" s="78"/>
      <c r="K230" s="78">
        <v>5.0999999999999996</v>
      </c>
      <c r="L230" s="80">
        <v>15.7538689648781</v>
      </c>
      <c r="M230" s="78">
        <v>0.21603697899999999</v>
      </c>
      <c r="N230" s="78"/>
      <c r="O230" s="78"/>
      <c r="P230" s="81">
        <v>1.0186569854840599</v>
      </c>
      <c r="Q230" s="81">
        <v>1.12025639043062</v>
      </c>
      <c r="R230" s="81">
        <v>1.4314573458120301</v>
      </c>
      <c r="S230" s="78">
        <v>-3.7860648558592702</v>
      </c>
      <c r="T230" s="78">
        <v>-4.0805714114348097</v>
      </c>
      <c r="U230" s="78">
        <v>-9.8593539266437702</v>
      </c>
      <c r="V230" s="78">
        <v>-3.7863459367414301</v>
      </c>
      <c r="W230" s="78">
        <v>-9.6329846172102993</v>
      </c>
      <c r="X230" s="78">
        <v>4.9088320000000001E-3</v>
      </c>
      <c r="Y230" s="78">
        <v>3.5896130000000002E-3</v>
      </c>
      <c r="Z230" s="82">
        <v>9.9091600000000005E-6</v>
      </c>
      <c r="AA230" s="82">
        <v>9.9091600000000005E-6</v>
      </c>
      <c r="AB230" s="83">
        <f>((EXP(S230)*0.0047)/X230)*0.99279954</f>
        <v>2.1563248166721002E-2</v>
      </c>
      <c r="AC230" s="82">
        <f t="shared" ref="AC230:AC235" si="149">AB230/238.050785*0.0000000001551</f>
        <v>1.4049354177338369E-14</v>
      </c>
      <c r="AD230" s="82">
        <f t="shared" ref="AD230:AD235" si="150">P230*AC230</f>
        <v>1.4311472774285388E-14</v>
      </c>
      <c r="AE230" s="82">
        <f t="shared" ref="AE230:AE235" si="151">AD230*230/0.000009158</f>
        <v>3.5942768487504253E-7</v>
      </c>
      <c r="AF230" s="84">
        <f>((EXP(V230)*0.0047)/X230)*0.00720046</f>
        <v>1.5634744343083086E-4</v>
      </c>
      <c r="AG230" s="82">
        <f t="shared" ref="AG230:AG235" si="152">AF230/235.043992*0.00000000098486385</f>
        <v>6.5511542654085501E-16</v>
      </c>
      <c r="AH230" s="83"/>
      <c r="AI230" s="83"/>
      <c r="AJ230" s="83"/>
      <c r="AK230" s="83"/>
      <c r="AL230" s="83"/>
      <c r="AM230" s="83"/>
      <c r="AN230" s="83"/>
      <c r="AO230" s="83"/>
      <c r="AP230" s="83"/>
      <c r="AQ230" s="83"/>
      <c r="AR230" s="83"/>
      <c r="AS230" s="83"/>
      <c r="AT230" s="83"/>
      <c r="AU230" s="83"/>
      <c r="AV230" s="83"/>
      <c r="AW230" s="83"/>
      <c r="AX230" s="83"/>
      <c r="AY230" s="83"/>
      <c r="AZ230" s="83"/>
      <c r="BA230" s="83"/>
      <c r="BB230" s="78"/>
    </row>
    <row r="231" spans="1:55" s="77" customFormat="1" x14ac:dyDescent="0.2">
      <c r="A231" s="77" t="s">
        <v>141</v>
      </c>
      <c r="B231" s="78">
        <v>1400</v>
      </c>
      <c r="C231" s="78" t="s">
        <v>148</v>
      </c>
      <c r="D231" s="79" t="s">
        <v>4</v>
      </c>
      <c r="E231" s="79" t="s">
        <v>142</v>
      </c>
      <c r="F231" s="78">
        <v>0.01</v>
      </c>
      <c r="G231" s="78">
        <f t="shared" si="132"/>
        <v>0.99</v>
      </c>
      <c r="H231" s="79" t="s">
        <v>145</v>
      </c>
      <c r="I231" s="78" t="s">
        <v>144</v>
      </c>
      <c r="J231" s="78"/>
      <c r="K231" s="78">
        <v>5.0999999999999996</v>
      </c>
      <c r="L231" s="80">
        <v>15.7538689648781</v>
      </c>
      <c r="M231" s="78">
        <v>0.21603697899999999</v>
      </c>
      <c r="N231" s="78"/>
      <c r="O231" s="78"/>
      <c r="P231" s="81">
        <v>1.0332194205845999</v>
      </c>
      <c r="Q231" s="81">
        <v>1.0006970411716301</v>
      </c>
      <c r="R231" s="81">
        <v>1.5618961206010999</v>
      </c>
      <c r="S231" s="78">
        <v>-3.7497462626699698</v>
      </c>
      <c r="T231" s="78">
        <v>-4.0300583184553904</v>
      </c>
      <c r="U231" s="78">
        <v>-9.9217016144492494</v>
      </c>
      <c r="V231" s="78">
        <v>-3.7494312396714502</v>
      </c>
      <c r="W231" s="78">
        <v>-9.5088624232949908</v>
      </c>
      <c r="X231" s="78">
        <v>4.9088320000000001E-3</v>
      </c>
      <c r="Y231" s="78">
        <v>3.5896130000000002E-3</v>
      </c>
      <c r="Z231" s="82">
        <v>9.9091600000000005E-6</v>
      </c>
      <c r="AA231" s="82">
        <v>9.9091600000000005E-6</v>
      </c>
      <c r="AB231" s="83">
        <f>((EXP(S231)*0.0047)/X231)*0.99279954</f>
        <v>2.2360790142104965E-2</v>
      </c>
      <c r="AC231" s="82">
        <f t="shared" si="149"/>
        <v>1.456898598776089E-14</v>
      </c>
      <c r="AD231" s="82">
        <f t="shared" si="150"/>
        <v>1.5052959260779461E-14</v>
      </c>
      <c r="AE231" s="82">
        <f t="shared" si="151"/>
        <v>3.7804986132117017E-7</v>
      </c>
      <c r="AF231" s="84">
        <f>((EXP(V231)*0.0047)/X231)*0.00720046</f>
        <v>1.6222681186143636E-4</v>
      </c>
      <c r="AG231" s="82">
        <f t="shared" si="152"/>
        <v>6.7975071876365974E-16</v>
      </c>
      <c r="AH231" s="83"/>
      <c r="AI231" s="83"/>
      <c r="AJ231" s="83"/>
      <c r="AK231" s="83"/>
      <c r="AL231" s="83"/>
      <c r="AM231" s="83"/>
      <c r="AN231" s="83"/>
      <c r="AO231" s="83"/>
      <c r="AP231" s="83"/>
      <c r="AQ231" s="83"/>
      <c r="AR231" s="83"/>
      <c r="AS231" s="83"/>
      <c r="AT231" s="83"/>
      <c r="AU231" s="83"/>
      <c r="AV231" s="83"/>
      <c r="AW231" s="83"/>
      <c r="AX231" s="83"/>
      <c r="AY231" s="83"/>
      <c r="AZ231" s="83"/>
      <c r="BA231" s="83"/>
      <c r="BB231" s="78"/>
    </row>
    <row r="232" spans="1:55" s="77" customFormat="1" x14ac:dyDescent="0.2">
      <c r="A232" s="77" t="s">
        <v>141</v>
      </c>
      <c r="B232" s="78">
        <v>1400</v>
      </c>
      <c r="C232" s="78" t="s">
        <v>148</v>
      </c>
      <c r="D232" s="79" t="s">
        <v>4</v>
      </c>
      <c r="E232" s="79" t="s">
        <v>142</v>
      </c>
      <c r="F232" s="78">
        <v>0.01</v>
      </c>
      <c r="G232" s="78">
        <f t="shared" si="132"/>
        <v>0.99</v>
      </c>
      <c r="H232" s="79" t="s">
        <v>146</v>
      </c>
      <c r="I232" s="78" t="s">
        <v>144</v>
      </c>
      <c r="J232" s="78"/>
      <c r="K232" s="78">
        <v>5.0999999999999996</v>
      </c>
      <c r="L232" s="80">
        <v>15.7538689648781</v>
      </c>
      <c r="M232" s="78">
        <v>0.21603697899999999</v>
      </c>
      <c r="N232" s="78"/>
      <c r="O232" s="78"/>
      <c r="P232" s="81">
        <v>1.0316796952248699</v>
      </c>
      <c r="Q232" s="81">
        <v>1.03394206683825</v>
      </c>
      <c r="R232" s="81">
        <v>1.6878088473844</v>
      </c>
      <c r="S232" s="78">
        <v>-3.7489842185873301</v>
      </c>
      <c r="T232" s="78">
        <v>-4.0307876069354904</v>
      </c>
      <c r="U232" s="78">
        <v>-9.8897489549668602</v>
      </c>
      <c r="V232" s="78">
        <v>-3.7493240588224301</v>
      </c>
      <c r="W232" s="78">
        <v>-9.4312246398648103</v>
      </c>
      <c r="X232" s="78">
        <v>4.9088320000000001E-3</v>
      </c>
      <c r="Y232" s="78">
        <v>3.5896130000000002E-3</v>
      </c>
      <c r="Z232" s="82">
        <v>9.9091600000000005E-6</v>
      </c>
      <c r="AA232" s="82">
        <v>9.9091600000000005E-6</v>
      </c>
      <c r="AB232" s="83">
        <f>((EXP(S232)*0.0047)/X232)*0.99279954</f>
        <v>2.2377836544145886E-2</v>
      </c>
      <c r="AC232" s="82">
        <f t="shared" si="149"/>
        <v>1.4580092428584209E-14</v>
      </c>
      <c r="AD232" s="82">
        <f t="shared" si="150"/>
        <v>1.5041985313072189E-14</v>
      </c>
      <c r="AE232" s="82">
        <f t="shared" si="151"/>
        <v>3.7777425442308406E-7</v>
      </c>
      <c r="AF232" s="84">
        <f>((EXP(V232)*0.0047)/X232)*0.00720046</f>
        <v>1.6224420040070805E-4</v>
      </c>
      <c r="AG232" s="82">
        <f t="shared" si="152"/>
        <v>6.7982357892735616E-16</v>
      </c>
      <c r="AH232" s="83"/>
      <c r="AI232" s="83"/>
      <c r="AJ232" s="83"/>
      <c r="AK232" s="83"/>
      <c r="AL232" s="83"/>
      <c r="AM232" s="83"/>
      <c r="AN232" s="83"/>
      <c r="AO232" s="83"/>
      <c r="AP232" s="83"/>
      <c r="AQ232" s="83"/>
      <c r="AR232" s="83"/>
      <c r="AS232" s="83"/>
      <c r="AT232" s="83"/>
      <c r="AU232" s="83"/>
      <c r="AV232" s="83"/>
      <c r="AW232" s="83"/>
      <c r="AX232" s="83"/>
      <c r="AY232" s="83"/>
      <c r="AZ232" s="83"/>
      <c r="BA232" s="83"/>
      <c r="BB232" s="78"/>
    </row>
    <row r="233" spans="1:55" s="1" customFormat="1" x14ac:dyDescent="0.2">
      <c r="A233" s="1" t="s">
        <v>141</v>
      </c>
      <c r="B233" s="86">
        <v>1400</v>
      </c>
      <c r="C233" s="86" t="s">
        <v>148</v>
      </c>
      <c r="D233" s="87" t="s">
        <v>3</v>
      </c>
      <c r="E233" s="87" t="s">
        <v>142</v>
      </c>
      <c r="F233" s="86">
        <v>0.01</v>
      </c>
      <c r="G233" s="86">
        <f t="shared" si="132"/>
        <v>0.99</v>
      </c>
      <c r="H233" s="87" t="s">
        <v>143</v>
      </c>
      <c r="I233" s="86" t="s">
        <v>144</v>
      </c>
      <c r="J233" s="86"/>
      <c r="K233" s="86">
        <v>5.0999999999999996</v>
      </c>
      <c r="L233" s="88">
        <v>15.7538689648781</v>
      </c>
      <c r="M233" s="86">
        <v>0.92113448200000003</v>
      </c>
      <c r="N233" s="86"/>
      <c r="O233" s="86"/>
      <c r="P233" s="89">
        <v>1.3045336809155601</v>
      </c>
      <c r="Q233" s="89">
        <v>1.16881796548461</v>
      </c>
      <c r="R233" s="89">
        <v>3.5977256637554702</v>
      </c>
      <c r="S233" s="86">
        <v>-4.2463333172178199</v>
      </c>
      <c r="T233" s="86">
        <v>-4.5487865163244496</v>
      </c>
      <c r="U233" s="86">
        <v>-11.015211557780001</v>
      </c>
      <c r="V233" s="86">
        <v>-4.2466617284941703</v>
      </c>
      <c r="W233" s="86">
        <v>-10.1570766798073</v>
      </c>
      <c r="X233" s="86">
        <v>1.3188357E-2</v>
      </c>
      <c r="Y233" s="86">
        <v>7.4710499999999999E-3</v>
      </c>
      <c r="Z233" s="90">
        <v>9.9380700000000002E-6</v>
      </c>
      <c r="AA233" s="90">
        <v>9.9380700000000002E-6</v>
      </c>
      <c r="AB233" s="91">
        <f>((EXP(S233)*0.04)/X233)*0.99279954</f>
        <v>4.3109375934869125E-2</v>
      </c>
      <c r="AC233" s="90">
        <f t="shared" si="149"/>
        <v>2.8087553702031281E-14</v>
      </c>
      <c r="AD233" s="90">
        <f t="shared" si="150"/>
        <v>3.6641159818824337E-14</v>
      </c>
      <c r="AE233" s="90">
        <f t="shared" si="151"/>
        <v>9.2023004567914364E-7</v>
      </c>
      <c r="AF233" s="92">
        <f>((EXP(V233)*0.04)/X233)*0.00720046</f>
        <v>3.1255595919367518E-4</v>
      </c>
      <c r="AG233" s="90">
        <f t="shared" si="152"/>
        <v>1.3096487287023521E-15</v>
      </c>
      <c r="AH233" s="91"/>
      <c r="AI233" s="91"/>
      <c r="AJ233" s="91"/>
      <c r="AK233" s="91"/>
      <c r="AL233" s="91"/>
      <c r="AM233" s="91"/>
      <c r="AN233" s="91"/>
      <c r="AO233" s="91"/>
      <c r="AP233" s="91"/>
      <c r="AQ233" s="91"/>
      <c r="AR233" s="91"/>
      <c r="AS233" s="91"/>
      <c r="AT233" s="91"/>
      <c r="AU233" s="91"/>
      <c r="AV233" s="91"/>
      <c r="AW233" s="91"/>
      <c r="AX233" s="91"/>
      <c r="AY233" s="91"/>
      <c r="AZ233" s="91"/>
      <c r="BA233" s="91"/>
      <c r="BB233" s="86"/>
    </row>
    <row r="234" spans="1:55" s="1" customFormat="1" x14ac:dyDescent="0.2">
      <c r="A234" s="1" t="s">
        <v>141</v>
      </c>
      <c r="B234" s="86">
        <v>1400</v>
      </c>
      <c r="C234" s="86" t="s">
        <v>148</v>
      </c>
      <c r="D234" s="87" t="s">
        <v>3</v>
      </c>
      <c r="E234" s="87" t="s">
        <v>142</v>
      </c>
      <c r="F234" s="86">
        <v>0.01</v>
      </c>
      <c r="G234" s="86">
        <f t="shared" si="132"/>
        <v>0.99</v>
      </c>
      <c r="H234" s="87" t="s">
        <v>145</v>
      </c>
      <c r="I234" s="86" t="s">
        <v>144</v>
      </c>
      <c r="J234" s="86"/>
      <c r="K234" s="86">
        <v>5.0999999999999996</v>
      </c>
      <c r="L234" s="88">
        <v>15.7538689648781</v>
      </c>
      <c r="M234" s="86">
        <v>0.92113448200000003</v>
      </c>
      <c r="N234" s="86"/>
      <c r="O234" s="86"/>
      <c r="P234" s="89">
        <v>1.17035954084781</v>
      </c>
      <c r="Q234" s="89">
        <v>1.00315580296623</v>
      </c>
      <c r="R234" s="89">
        <v>18.060674390018001</v>
      </c>
      <c r="S234" s="86">
        <v>-4.1852315004154699</v>
      </c>
      <c r="T234" s="86">
        <v>-4.5962193423338302</v>
      </c>
      <c r="U234" s="86">
        <v>-11.215486502134</v>
      </c>
      <c r="V234" s="86">
        <v>-4.18604628266801</v>
      </c>
      <c r="W234" s="86">
        <v>-8.4830262307992204</v>
      </c>
      <c r="X234" s="86">
        <v>1.3188357E-2</v>
      </c>
      <c r="Y234" s="86">
        <v>7.4710499999999999E-3</v>
      </c>
      <c r="Z234" s="90">
        <v>9.9380700000000002E-6</v>
      </c>
      <c r="AA234" s="90">
        <v>9.9380700000000002E-6</v>
      </c>
      <c r="AB234" s="91">
        <f>((EXP(S234)*0.04)/X234)*0.99279954</f>
        <v>4.5825574448395148E-2</v>
      </c>
      <c r="AC234" s="90">
        <f t="shared" si="149"/>
        <v>2.9857270149082213E-14</v>
      </c>
      <c r="AD234" s="90">
        <f t="shared" si="150"/>
        <v>3.494374098264888E-14</v>
      </c>
      <c r="AE234" s="90">
        <f t="shared" si="151"/>
        <v>8.7759995916239817E-7</v>
      </c>
      <c r="AF234" s="92">
        <f>((EXP(V234)*0.04)/X234)*0.00720046</f>
        <v>3.3208765939616626E-4</v>
      </c>
      <c r="AG234" s="90">
        <f t="shared" si="152"/>
        <v>1.3914890058980831E-15</v>
      </c>
      <c r="AH234" s="91"/>
      <c r="AI234" s="91"/>
      <c r="AJ234" s="91"/>
      <c r="AK234" s="91"/>
      <c r="AL234" s="91"/>
      <c r="AM234" s="91"/>
      <c r="AN234" s="91"/>
      <c r="AO234" s="91"/>
      <c r="AP234" s="91"/>
      <c r="AQ234" s="91"/>
      <c r="AR234" s="91"/>
      <c r="AS234" s="91"/>
      <c r="AT234" s="91"/>
      <c r="AU234" s="91"/>
      <c r="AV234" s="91"/>
      <c r="AW234" s="91"/>
      <c r="AX234" s="91"/>
      <c r="AY234" s="91"/>
      <c r="AZ234" s="91"/>
      <c r="BA234" s="91"/>
      <c r="BB234" s="86"/>
    </row>
    <row r="235" spans="1:55" s="1" customFormat="1" x14ac:dyDescent="0.2">
      <c r="A235" s="1" t="s">
        <v>141</v>
      </c>
      <c r="B235" s="86">
        <v>1400</v>
      </c>
      <c r="C235" s="86" t="s">
        <v>148</v>
      </c>
      <c r="D235" s="87" t="s">
        <v>3</v>
      </c>
      <c r="E235" s="87" t="s">
        <v>142</v>
      </c>
      <c r="F235" s="86">
        <v>0.01</v>
      </c>
      <c r="G235" s="86">
        <f t="shared" si="132"/>
        <v>0.99</v>
      </c>
      <c r="H235" s="87" t="s">
        <v>146</v>
      </c>
      <c r="I235" s="86" t="s">
        <v>144</v>
      </c>
      <c r="J235" s="86"/>
      <c r="K235" s="86">
        <v>5.0999999999999996</v>
      </c>
      <c r="L235" s="88">
        <v>15.7538689648781</v>
      </c>
      <c r="M235" s="86">
        <v>0.92113448200000003</v>
      </c>
      <c r="N235" s="86"/>
      <c r="O235" s="86"/>
      <c r="P235" s="89">
        <v>1.1968395771365501</v>
      </c>
      <c r="Q235" s="89">
        <v>1.02490035376568</v>
      </c>
      <c r="R235" s="89">
        <v>18.3338416183006</v>
      </c>
      <c r="S235" s="86">
        <v>-4.1859096698718696</v>
      </c>
      <c r="T235" s="86">
        <v>-4.5745241164400996</v>
      </c>
      <c r="U235" s="86">
        <v>-11.172346718085601</v>
      </c>
      <c r="V235" s="86">
        <v>-4.1851723323324999</v>
      </c>
      <c r="W235" s="86">
        <v>-8.4671405485807298</v>
      </c>
      <c r="X235" s="86">
        <v>1.3188357E-2</v>
      </c>
      <c r="Y235" s="86">
        <v>7.4710499999999999E-3</v>
      </c>
      <c r="Z235" s="90">
        <v>9.9380700000000002E-6</v>
      </c>
      <c r="AA235" s="90">
        <v>9.9380700000000002E-6</v>
      </c>
      <c r="AB235" s="91">
        <f>((EXP(S235)*0.04)/X235)*0.99279954</f>
        <v>4.5794507479007818E-2</v>
      </c>
      <c r="AC235" s="90">
        <f t="shared" si="149"/>
        <v>2.9837028724749271E-14</v>
      </c>
      <c r="AD235" s="90">
        <f t="shared" si="150"/>
        <v>3.5710136841940018E-14</v>
      </c>
      <c r="AE235" s="90">
        <f t="shared" si="151"/>
        <v>8.9684772588405818E-7</v>
      </c>
      <c r="AF235" s="92">
        <f>((EXP(V235)*0.04)/X235)*0.00720046</f>
        <v>3.3237801437694992E-4</v>
      </c>
      <c r="AG235" s="90">
        <f t="shared" si="152"/>
        <v>1.3927056297386162E-15</v>
      </c>
      <c r="AH235" s="91"/>
      <c r="AI235" s="91"/>
      <c r="AJ235" s="91"/>
      <c r="AK235" s="91"/>
      <c r="AL235" s="91"/>
      <c r="AM235" s="91"/>
      <c r="AN235" s="91"/>
      <c r="AO235" s="91"/>
      <c r="AP235" s="91"/>
      <c r="AQ235" s="91"/>
      <c r="AR235" s="91"/>
      <c r="AS235" s="91"/>
      <c r="AT235" s="91"/>
      <c r="AU235" s="91"/>
      <c r="AV235" s="91"/>
      <c r="AW235" s="91"/>
      <c r="AX235" s="91"/>
      <c r="AY235" s="91"/>
      <c r="AZ235" s="91"/>
      <c r="BA235" s="91"/>
      <c r="BB235" s="86"/>
    </row>
    <row r="236" spans="1:55" s="93" customFormat="1" x14ac:dyDescent="0.2">
      <c r="A236" s="93" t="s">
        <v>141</v>
      </c>
      <c r="B236" s="94">
        <v>1400</v>
      </c>
      <c r="C236" s="94" t="s">
        <v>148</v>
      </c>
      <c r="D236" s="95" t="s">
        <v>147</v>
      </c>
      <c r="E236" s="95" t="s">
        <v>142</v>
      </c>
      <c r="F236" s="94">
        <v>0.01</v>
      </c>
      <c r="G236" s="94">
        <f t="shared" si="132"/>
        <v>0.99</v>
      </c>
      <c r="H236" s="95" t="s">
        <v>143</v>
      </c>
      <c r="I236" s="94" t="s">
        <v>144</v>
      </c>
      <c r="J236" s="94"/>
      <c r="K236" s="94">
        <v>5.0999999999999996</v>
      </c>
      <c r="L236" s="96">
        <v>15.7538689648781</v>
      </c>
      <c r="M236" s="94"/>
      <c r="N236" s="96">
        <v>0.95884847132336526</v>
      </c>
      <c r="O236" s="96">
        <v>4.1151528676634685E-2</v>
      </c>
      <c r="P236" s="97">
        <f t="shared" ref="P236:Q238" si="153">((P233*$O236*AC233)+(P230*$N236*AC230))/(AC233*$O236+AC230*$N236)</f>
        <v>1.0412472839393325</v>
      </c>
      <c r="Q236" s="97">
        <f t="shared" si="153"/>
        <v>1.1250640908134797</v>
      </c>
      <c r="R236" s="97">
        <f>((R233*$O236*AG233)+(R230*$N236*AG230))/(AG233*$O236+AG230*$N236)</f>
        <v>1.6026308464793781</v>
      </c>
      <c r="S236" s="94"/>
      <c r="T236" s="94"/>
      <c r="U236" s="94"/>
      <c r="V236" s="94"/>
      <c r="W236" s="94"/>
      <c r="X236" s="94"/>
      <c r="Y236" s="94"/>
      <c r="Z236" s="98"/>
      <c r="AA236" s="98"/>
      <c r="AB236" s="94"/>
      <c r="AC236" s="94"/>
      <c r="AD236" s="94"/>
      <c r="AE236" s="94"/>
      <c r="AF236" s="94"/>
      <c r="AG236" s="94"/>
      <c r="AH236" s="100"/>
      <c r="AI236" s="100"/>
      <c r="AJ236" s="100"/>
      <c r="AK236" s="100"/>
      <c r="AL236" s="100"/>
      <c r="AM236" s="100"/>
      <c r="AN236" s="100"/>
      <c r="AO236" s="100"/>
      <c r="AP236" s="100"/>
      <c r="AQ236" s="100"/>
      <c r="AR236" s="100"/>
      <c r="AS236" s="100"/>
      <c r="AT236" s="100"/>
      <c r="AU236" s="100"/>
      <c r="AV236" s="100"/>
      <c r="AW236" s="100"/>
      <c r="AX236" s="100"/>
      <c r="AY236" s="100"/>
      <c r="AZ236" s="100"/>
      <c r="BA236" s="100"/>
      <c r="BB236" s="96">
        <v>8.6167229556542377</v>
      </c>
      <c r="BC236" s="99">
        <f>($BE$3 - BB236*(2.7-3.3) - 200*(3.3)) / (1.03-3.3) * 1000</f>
        <v>1308.3551659064053</v>
      </c>
    </row>
    <row r="237" spans="1:55" s="93" customFormat="1" x14ac:dyDescent="0.2">
      <c r="A237" s="93" t="s">
        <v>141</v>
      </c>
      <c r="B237" s="94">
        <v>1400</v>
      </c>
      <c r="C237" s="94" t="s">
        <v>148</v>
      </c>
      <c r="D237" s="95" t="s">
        <v>147</v>
      </c>
      <c r="E237" s="95" t="s">
        <v>142</v>
      </c>
      <c r="F237" s="94">
        <v>0.01</v>
      </c>
      <c r="G237" s="94">
        <f t="shared" si="132"/>
        <v>0.99</v>
      </c>
      <c r="H237" s="95" t="s">
        <v>145</v>
      </c>
      <c r="I237" s="94" t="s">
        <v>144</v>
      </c>
      <c r="J237" s="94"/>
      <c r="K237" s="94">
        <v>5.0999999999999996</v>
      </c>
      <c r="L237" s="96">
        <v>15.7538689648781</v>
      </c>
      <c r="M237" s="94"/>
      <c r="N237" s="96">
        <v>0.95884847132336526</v>
      </c>
      <c r="O237" s="96">
        <v>4.1151528676634685E-2</v>
      </c>
      <c r="P237" s="97">
        <f t="shared" si="153"/>
        <v>1.0443063341778285</v>
      </c>
      <c r="Q237" s="97">
        <f t="shared" si="153"/>
        <v>1.0009198097743233</v>
      </c>
      <c r="R237" s="97">
        <f>((R234*$O237*AG234)+(R231*$N237*AG231))/(AG234*$O237+AG231*$N237)</f>
        <v>2.8943337880292566</v>
      </c>
      <c r="S237" s="94"/>
      <c r="T237" s="94"/>
      <c r="U237" s="94"/>
      <c r="V237" s="94"/>
      <c r="W237" s="94"/>
      <c r="X237" s="94"/>
      <c r="Y237" s="94"/>
      <c r="Z237" s="98"/>
      <c r="AA237" s="98"/>
      <c r="AB237" s="94"/>
      <c r="AC237" s="94"/>
      <c r="AD237" s="94"/>
      <c r="AE237" s="94"/>
      <c r="AF237" s="94"/>
      <c r="AG237" s="94"/>
      <c r="AH237" s="100"/>
      <c r="AI237" s="100"/>
      <c r="AJ237" s="100"/>
      <c r="AK237" s="100"/>
      <c r="AL237" s="100"/>
      <c r="AM237" s="100"/>
      <c r="AN237" s="100"/>
      <c r="AO237" s="100"/>
      <c r="AP237" s="100"/>
      <c r="AQ237" s="100"/>
      <c r="AR237" s="100"/>
      <c r="AS237" s="100"/>
      <c r="AT237" s="100"/>
      <c r="AU237" s="100"/>
      <c r="AV237" s="100"/>
      <c r="AW237" s="100"/>
      <c r="AX237" s="100"/>
      <c r="AY237" s="100"/>
      <c r="AZ237" s="100"/>
      <c r="BA237" s="100"/>
      <c r="BB237" s="96">
        <v>8.6167229556542377</v>
      </c>
      <c r="BC237" s="99">
        <f>($BE$3 - BB237*(2.7-3.3) - 200*(3.3)) / (1.03-3.3) * 1000</f>
        <v>1308.3551659064053</v>
      </c>
    </row>
    <row r="238" spans="1:55" s="93" customFormat="1" x14ac:dyDescent="0.2">
      <c r="A238" s="93" t="s">
        <v>141</v>
      </c>
      <c r="B238" s="94">
        <v>1400</v>
      </c>
      <c r="C238" s="94" t="s">
        <v>148</v>
      </c>
      <c r="D238" s="95" t="s">
        <v>147</v>
      </c>
      <c r="E238" s="95" t="s">
        <v>142</v>
      </c>
      <c r="F238" s="94">
        <v>0.01</v>
      </c>
      <c r="G238" s="94">
        <f t="shared" si="132"/>
        <v>0.99</v>
      </c>
      <c r="H238" s="95" t="s">
        <v>146</v>
      </c>
      <c r="I238" s="94" t="s">
        <v>144</v>
      </c>
      <c r="J238" s="94"/>
      <c r="K238" s="94">
        <v>5.0999999999999996</v>
      </c>
      <c r="L238" s="96">
        <v>15.7538689648781</v>
      </c>
      <c r="M238" s="94"/>
      <c r="N238" s="96">
        <v>0.95884847132336526</v>
      </c>
      <c r="O238" s="96">
        <v>4.1151528676634685E-2</v>
      </c>
      <c r="P238" s="97">
        <f t="shared" si="153"/>
        <v>1.0450141651483689</v>
      </c>
      <c r="Q238" s="97">
        <f t="shared" si="153"/>
        <v>1.0331060102408816</v>
      </c>
      <c r="R238" s="97">
        <f>((R235*$O238*AG235)+(R232*$N238*AG232))/(AG235*$O238+AG232*$N238)</f>
        <v>3.0330866049761029</v>
      </c>
      <c r="S238" s="94"/>
      <c r="T238" s="94"/>
      <c r="U238" s="94"/>
      <c r="V238" s="94"/>
      <c r="W238" s="94"/>
      <c r="X238" s="94"/>
      <c r="Y238" s="94"/>
      <c r="Z238" s="98"/>
      <c r="AA238" s="98"/>
      <c r="AB238" s="94"/>
      <c r="AC238" s="94"/>
      <c r="AD238" s="94"/>
      <c r="AE238" s="94"/>
      <c r="AF238" s="94"/>
      <c r="AG238" s="94"/>
      <c r="AH238" s="100"/>
      <c r="AI238" s="100"/>
      <c r="AJ238" s="100"/>
      <c r="AK238" s="100"/>
      <c r="AL238" s="100"/>
      <c r="AM238" s="100"/>
      <c r="AN238" s="100"/>
      <c r="AO238" s="100"/>
      <c r="AP238" s="100"/>
      <c r="AQ238" s="100"/>
      <c r="AR238" s="100"/>
      <c r="AS238" s="100"/>
      <c r="AT238" s="100"/>
      <c r="AU238" s="100"/>
      <c r="AV238" s="100"/>
      <c r="AW238" s="100"/>
      <c r="AX238" s="100"/>
      <c r="AY238" s="100"/>
      <c r="AZ238" s="100"/>
      <c r="BA238" s="100"/>
      <c r="BB238" s="96">
        <v>8.6167229556542377</v>
      </c>
      <c r="BC238" s="99">
        <f>($BE$3 - BB238*(2.7-3.3) - 200*(3.3)) / (1.03-3.3) * 1000</f>
        <v>1308.3551659064053</v>
      </c>
    </row>
    <row r="239" spans="1:55" s="77" customFormat="1" x14ac:dyDescent="0.2">
      <c r="A239" s="77" t="s">
        <v>141</v>
      </c>
      <c r="B239" s="78">
        <v>1400</v>
      </c>
      <c r="C239" s="78" t="s">
        <v>148</v>
      </c>
      <c r="D239" s="79" t="s">
        <v>4</v>
      </c>
      <c r="E239" s="79" t="s">
        <v>142</v>
      </c>
      <c r="F239" s="78">
        <v>0.05</v>
      </c>
      <c r="G239" s="78">
        <f t="shared" si="132"/>
        <v>0.95</v>
      </c>
      <c r="H239" s="79" t="s">
        <v>143</v>
      </c>
      <c r="I239" s="78" t="s">
        <v>144</v>
      </c>
      <c r="J239" s="78"/>
      <c r="K239" s="78">
        <v>5.0999999999999996</v>
      </c>
      <c r="L239" s="80">
        <v>15.7538689648781</v>
      </c>
      <c r="M239" s="78">
        <v>0.200174196</v>
      </c>
      <c r="N239" s="78"/>
      <c r="O239" s="78"/>
      <c r="P239" s="81">
        <v>1.0135950495278401</v>
      </c>
      <c r="Q239" s="81">
        <v>1.12733351229101</v>
      </c>
      <c r="R239" s="81">
        <v>1.4111576064422799</v>
      </c>
      <c r="S239" s="78">
        <v>-3.6978110849310299</v>
      </c>
      <c r="T239" s="78">
        <v>-4.0029749203620302</v>
      </c>
      <c r="U239" s="78">
        <v>-9.7772534408819993</v>
      </c>
      <c r="V239" s="78">
        <v>-3.6981008102639699</v>
      </c>
      <c r="W239" s="78">
        <v>-9.5664913876984308</v>
      </c>
      <c r="X239" s="78">
        <v>4.9696209999999996E-3</v>
      </c>
      <c r="Y239" s="78">
        <v>3.6134980000000001E-3</v>
      </c>
      <c r="Z239" s="82">
        <v>9.9572199999999998E-6</v>
      </c>
      <c r="AA239" s="82">
        <v>9.9572199999999998E-6</v>
      </c>
      <c r="AB239" s="83">
        <f>((EXP(S239)*0.0047)/X239)*0.99279954</f>
        <v>2.3264686608302387E-2</v>
      </c>
      <c r="AC239" s="82">
        <f t="shared" ref="AC239:AC244" si="154">AB239/238.050785*0.0000000001551</f>
        <v>1.5157912178057723E-14</v>
      </c>
      <c r="AD239" s="82">
        <f t="shared" ref="AD239:AD244" si="155">P239*AC239</f>
        <v>1.5363984744857066E-14</v>
      </c>
      <c r="AE239" s="82">
        <f t="shared" ref="AE239:AE244" si="156">AD239*230/0.000009158</f>
        <v>3.8586115869372412E-7</v>
      </c>
      <c r="AF239" s="84">
        <f>((EXP(V239)*0.0047)/X239)*0.00720046</f>
        <v>1.686825102757097E-4</v>
      </c>
      <c r="AG239" s="82">
        <f t="shared" ref="AG239:AG244" si="157">AF239/235.043992*0.00000000098486385</f>
        <v>7.0680090600996955E-16</v>
      </c>
      <c r="AH239" s="83"/>
      <c r="AI239" s="83"/>
      <c r="AJ239" s="83"/>
      <c r="AK239" s="83"/>
      <c r="AL239" s="83"/>
      <c r="AM239" s="83"/>
      <c r="AN239" s="83"/>
      <c r="AO239" s="83"/>
      <c r="AP239" s="83"/>
      <c r="AQ239" s="83"/>
      <c r="AR239" s="83"/>
      <c r="AS239" s="83"/>
      <c r="AT239" s="83"/>
      <c r="AU239" s="83"/>
      <c r="AV239" s="83"/>
      <c r="AW239" s="83"/>
      <c r="AX239" s="83"/>
      <c r="AY239" s="83"/>
      <c r="AZ239" s="83"/>
      <c r="BA239" s="83"/>
      <c r="BB239" s="78"/>
    </row>
    <row r="240" spans="1:55" s="77" customFormat="1" x14ac:dyDescent="0.2">
      <c r="A240" s="77" t="s">
        <v>141</v>
      </c>
      <c r="B240" s="78">
        <v>1400</v>
      </c>
      <c r="C240" s="78" t="s">
        <v>148</v>
      </c>
      <c r="D240" s="79" t="s">
        <v>4</v>
      </c>
      <c r="E240" s="79" t="s">
        <v>142</v>
      </c>
      <c r="F240" s="78">
        <v>0.05</v>
      </c>
      <c r="G240" s="78">
        <f t="shared" si="132"/>
        <v>0.95</v>
      </c>
      <c r="H240" s="79" t="s">
        <v>145</v>
      </c>
      <c r="I240" s="78" t="s">
        <v>144</v>
      </c>
      <c r="J240" s="78"/>
      <c r="K240" s="78">
        <v>5.0999999999999996</v>
      </c>
      <c r="L240" s="80">
        <v>15.7538689648781</v>
      </c>
      <c r="M240" s="78">
        <v>0.200174196</v>
      </c>
      <c r="N240" s="78"/>
      <c r="O240" s="78"/>
      <c r="P240" s="81">
        <v>1.0308391019071901</v>
      </c>
      <c r="Q240" s="81">
        <v>1.0006485887565599</v>
      </c>
      <c r="R240" s="81">
        <v>1.2070946911554901</v>
      </c>
      <c r="S240" s="78">
        <v>-3.6825677931444298</v>
      </c>
      <c r="T240" s="78">
        <v>-3.9708619619088501</v>
      </c>
      <c r="U240" s="78">
        <v>-9.8643472244675596</v>
      </c>
      <c r="V240" s="78">
        <v>-3.68011227368171</v>
      </c>
      <c r="W240" s="78">
        <v>-9.7046968254491794</v>
      </c>
      <c r="X240" s="78">
        <v>4.9696209999999996E-3</v>
      </c>
      <c r="Y240" s="78">
        <v>3.6134980000000001E-3</v>
      </c>
      <c r="Z240" s="82">
        <v>9.9572199999999998E-6</v>
      </c>
      <c r="AA240" s="82">
        <v>9.9572199999999998E-6</v>
      </c>
      <c r="AB240" s="83">
        <f>((EXP(S240)*0.0047)/X240)*0.99279954</f>
        <v>2.3622033668004385E-2</v>
      </c>
      <c r="AC240" s="82">
        <f t="shared" si="154"/>
        <v>1.5390738669093153E-14</v>
      </c>
      <c r="AD240" s="82">
        <f t="shared" si="155"/>
        <v>1.5865375227336248E-14</v>
      </c>
      <c r="AE240" s="82">
        <f t="shared" si="156"/>
        <v>3.9845340710715628E-7</v>
      </c>
      <c r="AF240" s="84">
        <f>((EXP(V240)*0.0047)/X240)*0.00720046</f>
        <v>1.7174431793907303E-4</v>
      </c>
      <c r="AG240" s="82">
        <f t="shared" si="157"/>
        <v>7.1963026470848717E-16</v>
      </c>
      <c r="AH240" s="83"/>
      <c r="AI240" s="83"/>
      <c r="AJ240" s="83"/>
      <c r="AK240" s="83"/>
      <c r="AL240" s="83"/>
      <c r="AM240" s="83"/>
      <c r="AN240" s="83"/>
      <c r="AO240" s="83"/>
      <c r="AP240" s="83"/>
      <c r="AQ240" s="83"/>
      <c r="AR240" s="83"/>
      <c r="AS240" s="83"/>
      <c r="AT240" s="83"/>
      <c r="AU240" s="83"/>
      <c r="AV240" s="83"/>
      <c r="AW240" s="83"/>
      <c r="AX240" s="83"/>
      <c r="AY240" s="83"/>
      <c r="AZ240" s="83"/>
      <c r="BA240" s="83"/>
      <c r="BB240" s="78"/>
    </row>
    <row r="241" spans="1:55" s="77" customFormat="1" x14ac:dyDescent="0.2">
      <c r="A241" s="77" t="s">
        <v>141</v>
      </c>
      <c r="B241" s="78">
        <v>1400</v>
      </c>
      <c r="C241" s="78" t="s">
        <v>148</v>
      </c>
      <c r="D241" s="79" t="s">
        <v>4</v>
      </c>
      <c r="E241" s="79" t="s">
        <v>142</v>
      </c>
      <c r="F241" s="78">
        <v>0.05</v>
      </c>
      <c r="G241" s="78">
        <f t="shared" si="132"/>
        <v>0.95</v>
      </c>
      <c r="H241" s="79" t="s">
        <v>146</v>
      </c>
      <c r="I241" s="78" t="s">
        <v>144</v>
      </c>
      <c r="J241" s="78"/>
      <c r="K241" s="78">
        <v>5.0999999999999996</v>
      </c>
      <c r="L241" s="80">
        <v>15.7538689648781</v>
      </c>
      <c r="M241" s="78">
        <v>0.200174196</v>
      </c>
      <c r="N241" s="78"/>
      <c r="O241" s="78"/>
      <c r="P241" s="81">
        <v>1.02711882124002</v>
      </c>
      <c r="Q241" s="81">
        <v>1.0365435785405199</v>
      </c>
      <c r="R241" s="81">
        <v>1.33328424651037</v>
      </c>
      <c r="S241" s="78">
        <v>-3.6840548159260602</v>
      </c>
      <c r="T241" s="78">
        <v>-3.9759644956568798</v>
      </c>
      <c r="U241" s="78">
        <v>-9.8342064407826708</v>
      </c>
      <c r="V241" s="78">
        <v>-3.6841458409044798</v>
      </c>
      <c r="W241" s="78">
        <v>-9.6093015267148605</v>
      </c>
      <c r="X241" s="78">
        <v>4.9696209999999996E-3</v>
      </c>
      <c r="Y241" s="78">
        <v>3.6134980000000001E-3</v>
      </c>
      <c r="Z241" s="82">
        <v>9.9572199999999998E-6</v>
      </c>
      <c r="AA241" s="82">
        <v>9.9572199999999998E-6</v>
      </c>
      <c r="AB241" s="83">
        <f>((EXP(S241)*0.0047)/X241)*0.99279954</f>
        <v>2.3586933269805446E-2</v>
      </c>
      <c r="AC241" s="82">
        <f t="shared" si="154"/>
        <v>1.5367869297918193E-14</v>
      </c>
      <c r="AD241" s="82">
        <f t="shared" si="155"/>
        <v>1.5784627798248429E-14</v>
      </c>
      <c r="AE241" s="82">
        <f t="shared" si="156"/>
        <v>3.9642546337597062E-7</v>
      </c>
      <c r="AF241" s="84">
        <f>((EXP(V241)*0.0047)/X241)*0.00720046</f>
        <v>1.7105297092220222E-4</v>
      </c>
      <c r="AG241" s="82">
        <f t="shared" si="157"/>
        <v>7.1673343386874623E-16</v>
      </c>
      <c r="AH241" s="83"/>
      <c r="AI241" s="83"/>
      <c r="AJ241" s="83"/>
      <c r="AK241" s="83"/>
      <c r="AL241" s="83"/>
      <c r="AM241" s="83"/>
      <c r="AN241" s="83"/>
      <c r="AO241" s="83"/>
      <c r="AP241" s="83"/>
      <c r="AQ241" s="83"/>
      <c r="AR241" s="83"/>
      <c r="AS241" s="83"/>
      <c r="AT241" s="83"/>
      <c r="AU241" s="83"/>
      <c r="AV241" s="83"/>
      <c r="AW241" s="83"/>
      <c r="AX241" s="83"/>
      <c r="AY241" s="83"/>
      <c r="AZ241" s="83"/>
      <c r="BA241" s="83"/>
      <c r="BB241" s="78"/>
    </row>
    <row r="242" spans="1:55" s="1" customFormat="1" x14ac:dyDescent="0.2">
      <c r="A242" s="1" t="s">
        <v>141</v>
      </c>
      <c r="B242" s="86">
        <v>1400</v>
      </c>
      <c r="C242" s="86" t="s">
        <v>148</v>
      </c>
      <c r="D242" s="87" t="s">
        <v>3</v>
      </c>
      <c r="E242" s="87" t="s">
        <v>142</v>
      </c>
      <c r="F242" s="86">
        <v>0.05</v>
      </c>
      <c r="G242" s="86">
        <f t="shared" si="132"/>
        <v>0.95</v>
      </c>
      <c r="H242" s="87" t="s">
        <v>143</v>
      </c>
      <c r="I242" s="86" t="s">
        <v>144</v>
      </c>
      <c r="J242" s="86"/>
      <c r="K242" s="86">
        <v>5.0999999999999996</v>
      </c>
      <c r="L242" s="88">
        <v>15.7538689648781</v>
      </c>
      <c r="M242" s="86">
        <v>0.89713881699999998</v>
      </c>
      <c r="N242" s="86"/>
      <c r="O242" s="86"/>
      <c r="P242" s="89">
        <v>1.3031582135070101</v>
      </c>
      <c r="Q242" s="89">
        <v>1.2219659570119199</v>
      </c>
      <c r="R242" s="89">
        <v>3.6736974657352501</v>
      </c>
      <c r="S242" s="86">
        <v>-4.2199357587090001</v>
      </c>
      <c r="T242" s="86">
        <v>-4.5234651372018</v>
      </c>
      <c r="U242" s="86">
        <v>-10.9451908169774</v>
      </c>
      <c r="V242" s="86">
        <v>-4.22028102337649</v>
      </c>
      <c r="W242" s="86">
        <v>-10.109589158103899</v>
      </c>
      <c r="X242" s="86">
        <v>1.3188465999999999E-2</v>
      </c>
      <c r="Y242" s="86">
        <v>7.4709529999999998E-3</v>
      </c>
      <c r="Z242" s="90">
        <v>9.9402399999999995E-6</v>
      </c>
      <c r="AA242" s="90">
        <v>9.9402399999999995E-6</v>
      </c>
      <c r="AB242" s="91">
        <f>((EXP(S242)*0.04)/X242)*0.99279954</f>
        <v>4.4262145404919177E-2</v>
      </c>
      <c r="AC242" s="90">
        <f t="shared" si="154"/>
        <v>2.8838631018599523E-14</v>
      </c>
      <c r="AD242" s="90">
        <f t="shared" si="155"/>
        <v>3.7581298878186001E-14</v>
      </c>
      <c r="AE242" s="90">
        <f t="shared" si="156"/>
        <v>9.4384131273015723E-7</v>
      </c>
      <c r="AF242" s="92">
        <f>((EXP(V242)*0.04)/X242)*0.00720046</f>
        <v>3.2090847660056865E-4</v>
      </c>
      <c r="AG242" s="90">
        <f t="shared" si="157"/>
        <v>1.3446468257843023E-15</v>
      </c>
      <c r="AH242" s="91"/>
      <c r="AI242" s="91"/>
      <c r="AJ242" s="91"/>
      <c r="AK242" s="91"/>
      <c r="AL242" s="91"/>
      <c r="AM242" s="91"/>
      <c r="AN242" s="91"/>
      <c r="AO242" s="91"/>
      <c r="AP242" s="91"/>
      <c r="AQ242" s="91"/>
      <c r="AR242" s="91"/>
      <c r="AS242" s="91"/>
      <c r="AT242" s="91"/>
      <c r="AU242" s="91"/>
      <c r="AV242" s="91"/>
      <c r="AW242" s="91"/>
      <c r="AX242" s="91"/>
      <c r="AY242" s="91"/>
      <c r="AZ242" s="91"/>
      <c r="BA242" s="91"/>
      <c r="BB242" s="86"/>
    </row>
    <row r="243" spans="1:55" s="1" customFormat="1" x14ac:dyDescent="0.2">
      <c r="A243" s="1" t="s">
        <v>141</v>
      </c>
      <c r="B243" s="86">
        <v>1400</v>
      </c>
      <c r="C243" s="86" t="s">
        <v>148</v>
      </c>
      <c r="D243" s="87" t="s">
        <v>3</v>
      </c>
      <c r="E243" s="87" t="s">
        <v>142</v>
      </c>
      <c r="F243" s="86">
        <v>0.05</v>
      </c>
      <c r="G243" s="86">
        <f t="shared" si="132"/>
        <v>0.95</v>
      </c>
      <c r="H243" s="87" t="s">
        <v>145</v>
      </c>
      <c r="I243" s="86" t="s">
        <v>144</v>
      </c>
      <c r="J243" s="86"/>
      <c r="K243" s="86">
        <v>5.0999999999999996</v>
      </c>
      <c r="L243" s="88">
        <v>15.7538689648781</v>
      </c>
      <c r="M243" s="86">
        <v>0.89713881699999998</v>
      </c>
      <c r="N243" s="86"/>
      <c r="O243" s="86"/>
      <c r="P243" s="89">
        <v>1.1728817786315699</v>
      </c>
      <c r="Q243" s="89">
        <v>1.0031955830541399</v>
      </c>
      <c r="R243" s="89">
        <v>18.601671650967099</v>
      </c>
      <c r="S243" s="86">
        <v>-4.1522809079221803</v>
      </c>
      <c r="T243" s="86">
        <v>-4.5611372205667102</v>
      </c>
      <c r="U243" s="86">
        <v>-11.180133414254501</v>
      </c>
      <c r="V243" s="86">
        <v>-4.1519938598891803</v>
      </c>
      <c r="W243" s="86">
        <v>-8.4192491829748093</v>
      </c>
      <c r="X243" s="86">
        <v>1.3188465999999999E-2</v>
      </c>
      <c r="Y243" s="86">
        <v>7.4709529999999998E-3</v>
      </c>
      <c r="Z243" s="90">
        <v>9.9402399999999995E-6</v>
      </c>
      <c r="AA243" s="90">
        <v>9.9402399999999995E-6</v>
      </c>
      <c r="AB243" s="91">
        <f>((EXP(S243)*0.04)/X243)*0.99279954</f>
        <v>4.7360315723266884E-2</v>
      </c>
      <c r="AC243" s="90">
        <f t="shared" si="154"/>
        <v>3.0857218003623443E-14</v>
      </c>
      <c r="AD243" s="90">
        <f t="shared" si="155"/>
        <v>3.6191868735711963E-14</v>
      </c>
      <c r="AE243" s="90">
        <f t="shared" si="156"/>
        <v>9.08946255646839E-7</v>
      </c>
      <c r="AF243" s="92">
        <f>((EXP(V243)*0.04)/X243)*0.00720046</f>
        <v>3.4358795229933299E-4</v>
      </c>
      <c r="AG243" s="90">
        <f t="shared" si="157"/>
        <v>1.439676677696733E-15</v>
      </c>
      <c r="AH243" s="91"/>
      <c r="AI243" s="91"/>
      <c r="AJ243" s="91"/>
      <c r="AK243" s="91"/>
      <c r="AL243" s="91"/>
      <c r="AM243" s="91"/>
      <c r="AN243" s="91"/>
      <c r="AO243" s="91"/>
      <c r="AP243" s="91"/>
      <c r="AQ243" s="91"/>
      <c r="AR243" s="91"/>
      <c r="AS243" s="91"/>
      <c r="AT243" s="91"/>
      <c r="AU243" s="91"/>
      <c r="AV243" s="91"/>
      <c r="AW243" s="91"/>
      <c r="AX243" s="91"/>
      <c r="AY243" s="91"/>
      <c r="AZ243" s="91"/>
      <c r="BA243" s="91"/>
      <c r="BB243" s="86"/>
    </row>
    <row r="244" spans="1:55" s="1" customFormat="1" x14ac:dyDescent="0.2">
      <c r="A244" s="1" t="s">
        <v>141</v>
      </c>
      <c r="B244" s="86">
        <v>1400</v>
      </c>
      <c r="C244" s="86" t="s">
        <v>148</v>
      </c>
      <c r="D244" s="87" t="s">
        <v>3</v>
      </c>
      <c r="E244" s="87" t="s">
        <v>142</v>
      </c>
      <c r="F244" s="86">
        <v>0.05</v>
      </c>
      <c r="G244" s="86">
        <f t="shared" si="132"/>
        <v>0.95</v>
      </c>
      <c r="H244" s="87" t="s">
        <v>146</v>
      </c>
      <c r="I244" s="86" t="s">
        <v>144</v>
      </c>
      <c r="J244" s="86"/>
      <c r="K244" s="86">
        <v>5.0999999999999996</v>
      </c>
      <c r="L244" s="88">
        <v>15.7538689648781</v>
      </c>
      <c r="M244" s="86">
        <v>0.89713881699999998</v>
      </c>
      <c r="N244" s="86"/>
      <c r="O244" s="86"/>
      <c r="P244" s="89">
        <v>1.20048190196183</v>
      </c>
      <c r="Q244" s="89">
        <v>1.0313875187764301</v>
      </c>
      <c r="R244" s="89">
        <v>18.880713505953999</v>
      </c>
      <c r="S244" s="86">
        <v>-4.1532311727525997</v>
      </c>
      <c r="T244" s="86">
        <v>-4.5388282033604597</v>
      </c>
      <c r="U244" s="86">
        <v>-11.130109883761399</v>
      </c>
      <c r="V244" s="86">
        <v>-4.1525590069253102</v>
      </c>
      <c r="W244" s="86">
        <v>-8.4049248287674203</v>
      </c>
      <c r="X244" s="86">
        <v>1.3188465999999999E-2</v>
      </c>
      <c r="Y244" s="86">
        <v>7.4709529999999998E-3</v>
      </c>
      <c r="Z244" s="90">
        <v>9.9402399999999995E-6</v>
      </c>
      <c r="AA244" s="90">
        <v>9.9402399999999995E-6</v>
      </c>
      <c r="AB244" s="91">
        <f>((EXP(S244)*0.04)/X244)*0.99279954</f>
        <v>4.7315332257365325E-2</v>
      </c>
      <c r="AC244" s="90">
        <f t="shared" si="154"/>
        <v>3.0827909402262053E-14</v>
      </c>
      <c r="AD244" s="90">
        <f t="shared" si="155"/>
        <v>3.7008347312734534E-14</v>
      </c>
      <c r="AE244" s="90">
        <f t="shared" si="156"/>
        <v>9.2945183248841913E-7</v>
      </c>
      <c r="AF244" s="92">
        <f>((EXP(V244)*0.04)/X244)*0.00720046</f>
        <v>3.4339382944558567E-4</v>
      </c>
      <c r="AG244" s="90">
        <f t="shared" si="157"/>
        <v>1.4388632785560539E-15</v>
      </c>
      <c r="AH244" s="91"/>
      <c r="AI244" s="91"/>
      <c r="AJ244" s="91"/>
      <c r="AK244" s="91"/>
      <c r="AL244" s="91"/>
      <c r="AM244" s="91"/>
      <c r="AN244" s="91"/>
      <c r="AO244" s="91"/>
      <c r="AP244" s="91"/>
      <c r="AQ244" s="91"/>
      <c r="AR244" s="91"/>
      <c r="AS244" s="91"/>
      <c r="AT244" s="91"/>
      <c r="AU244" s="91"/>
      <c r="AV244" s="91"/>
      <c r="AW244" s="91"/>
      <c r="AX244" s="91"/>
      <c r="AY244" s="91"/>
      <c r="AZ244" s="91"/>
      <c r="BA244" s="91"/>
      <c r="BB244" s="86"/>
    </row>
    <row r="245" spans="1:55" s="93" customFormat="1" x14ac:dyDescent="0.2">
      <c r="A245" s="93" t="s">
        <v>141</v>
      </c>
      <c r="B245" s="94">
        <v>1400</v>
      </c>
      <c r="C245" s="94" t="s">
        <v>148</v>
      </c>
      <c r="D245" s="95" t="s">
        <v>147</v>
      </c>
      <c r="E245" s="95" t="s">
        <v>142</v>
      </c>
      <c r="F245" s="94">
        <v>0.05</v>
      </c>
      <c r="G245" s="94">
        <f t="shared" si="132"/>
        <v>0.95</v>
      </c>
      <c r="H245" s="95" t="s">
        <v>143</v>
      </c>
      <c r="I245" s="94" t="s">
        <v>144</v>
      </c>
      <c r="J245" s="94"/>
      <c r="K245" s="94">
        <v>5.0999999999999996</v>
      </c>
      <c r="L245" s="96">
        <v>15.7538689648781</v>
      </c>
      <c r="M245" s="94"/>
      <c r="N245" s="96">
        <v>0.80962476150095397</v>
      </c>
      <c r="O245" s="96">
        <v>0.190375238499046</v>
      </c>
      <c r="P245" s="97">
        <f t="shared" ref="P245:Q247" si="158">((P242*$O245*AC242)+(P239*$N245*AC239))/(AC242*$O245+AC239*$N245)</f>
        <v>1.1030959080667659</v>
      </c>
      <c r="Q245" s="97">
        <f t="shared" si="158"/>
        <v>1.1618882674199493</v>
      </c>
      <c r="R245" s="97">
        <f>((R242*$O245*AG242)+(R239*$N245*AG239))/(AG242*$O245+AG239*$N245)</f>
        <v>2.1104574992078233</v>
      </c>
      <c r="S245" s="94"/>
      <c r="T245" s="94"/>
      <c r="U245" s="94"/>
      <c r="V245" s="94"/>
      <c r="W245" s="94"/>
      <c r="X245" s="94"/>
      <c r="Y245" s="94"/>
      <c r="Z245" s="98"/>
      <c r="AA245" s="98"/>
      <c r="AB245" s="94"/>
      <c r="AC245" s="94"/>
      <c r="AD245" s="94"/>
      <c r="AE245" s="94"/>
      <c r="AF245" s="94"/>
      <c r="AG245" s="94"/>
      <c r="AH245" s="100"/>
      <c r="AI245" s="100"/>
      <c r="AJ245" s="100"/>
      <c r="AK245" s="100"/>
      <c r="AL245" s="100"/>
      <c r="AM245" s="100"/>
      <c r="AN245" s="100"/>
      <c r="AO245" s="100"/>
      <c r="AP245" s="100"/>
      <c r="AQ245" s="100"/>
      <c r="AR245" s="100"/>
      <c r="AS245" s="100"/>
      <c r="AT245" s="100"/>
      <c r="AU245" s="100"/>
      <c r="AV245" s="100"/>
      <c r="AW245" s="100"/>
      <c r="AX245" s="100"/>
      <c r="AY245" s="100"/>
      <c r="AZ245" s="100"/>
      <c r="BA245" s="100"/>
      <c r="BB245" s="96">
        <v>9.8157419031716504</v>
      </c>
      <c r="BC245" s="99">
        <f>($BE$3 - BB245*(2.7-3.3) - 200*(3.3)) / (1.03-3.3) * 1000</f>
        <v>991.43385819254433</v>
      </c>
    </row>
    <row r="246" spans="1:55" s="93" customFormat="1" x14ac:dyDescent="0.2">
      <c r="A246" s="93" t="s">
        <v>141</v>
      </c>
      <c r="B246" s="94">
        <v>1400</v>
      </c>
      <c r="C246" s="94" t="s">
        <v>148</v>
      </c>
      <c r="D246" s="95" t="s">
        <v>147</v>
      </c>
      <c r="E246" s="95" t="s">
        <v>142</v>
      </c>
      <c r="F246" s="94">
        <v>0.05</v>
      </c>
      <c r="G246" s="94">
        <f t="shared" si="132"/>
        <v>0.95</v>
      </c>
      <c r="H246" s="95" t="s">
        <v>145</v>
      </c>
      <c r="I246" s="94" t="s">
        <v>144</v>
      </c>
      <c r="J246" s="94"/>
      <c r="K246" s="94">
        <v>5.0999999999999996</v>
      </c>
      <c r="L246" s="96">
        <v>15.7538689648781</v>
      </c>
      <c r="M246" s="94"/>
      <c r="N246" s="96">
        <v>0.80962476150095397</v>
      </c>
      <c r="O246" s="96">
        <v>0.190375238499046</v>
      </c>
      <c r="P246" s="97">
        <f t="shared" si="158"/>
        <v>1.0763484963095136</v>
      </c>
      <c r="Q246" s="97">
        <f t="shared" si="158"/>
        <v>1.0015378134453243</v>
      </c>
      <c r="R246" s="97">
        <f>((R243*$O246*AG243)+(R240*$N246*AG240))/(AG243*$O246+AG240*$N246)</f>
        <v>6.7719750713067874</v>
      </c>
      <c r="S246" s="94"/>
      <c r="T246" s="94"/>
      <c r="U246" s="94"/>
      <c r="V246" s="94"/>
      <c r="W246" s="94"/>
      <c r="X246" s="94"/>
      <c r="Y246" s="94"/>
      <c r="Z246" s="98"/>
      <c r="AA246" s="98"/>
      <c r="AB246" s="94"/>
      <c r="AC246" s="94"/>
      <c r="AD246" s="94"/>
      <c r="AE246" s="94"/>
      <c r="AF246" s="94"/>
      <c r="AG246" s="94"/>
      <c r="AH246" s="100"/>
      <c r="AI246" s="100"/>
      <c r="AJ246" s="100"/>
      <c r="AK246" s="100"/>
      <c r="AL246" s="100"/>
      <c r="AM246" s="100"/>
      <c r="AN246" s="100"/>
      <c r="AO246" s="100"/>
      <c r="AP246" s="100"/>
      <c r="AQ246" s="100"/>
      <c r="AR246" s="100"/>
      <c r="AS246" s="100"/>
      <c r="AT246" s="100"/>
      <c r="AU246" s="100"/>
      <c r="AV246" s="100"/>
      <c r="AW246" s="100"/>
      <c r="AX246" s="100"/>
      <c r="AY246" s="100"/>
      <c r="AZ246" s="100"/>
      <c r="BA246" s="100"/>
      <c r="BB246" s="96">
        <v>9.8157419031716504</v>
      </c>
      <c r="BC246" s="99">
        <f>($BE$3 - BB246*(2.7-3.3) - 200*(3.3)) / (1.03-3.3) * 1000</f>
        <v>991.43385819254433</v>
      </c>
    </row>
    <row r="247" spans="1:55" s="93" customFormat="1" x14ac:dyDescent="0.2">
      <c r="A247" s="93" t="s">
        <v>141</v>
      </c>
      <c r="B247" s="94">
        <v>1400</v>
      </c>
      <c r="C247" s="94" t="s">
        <v>148</v>
      </c>
      <c r="D247" s="95" t="s">
        <v>147</v>
      </c>
      <c r="E247" s="95" t="s">
        <v>142</v>
      </c>
      <c r="F247" s="94">
        <v>0.05</v>
      </c>
      <c r="G247" s="94">
        <f t="shared" si="132"/>
        <v>0.95</v>
      </c>
      <c r="H247" s="95" t="s">
        <v>146</v>
      </c>
      <c r="I247" s="94" t="s">
        <v>144</v>
      </c>
      <c r="J247" s="94"/>
      <c r="K247" s="94">
        <v>5.0999999999999996</v>
      </c>
      <c r="L247" s="96">
        <v>15.7538689648781</v>
      </c>
      <c r="M247" s="94"/>
      <c r="N247" s="96">
        <v>0.80962476150095397</v>
      </c>
      <c r="O247" s="96">
        <v>0.190375238499046</v>
      </c>
      <c r="P247" s="97">
        <f t="shared" si="158"/>
        <v>1.0826832987521076</v>
      </c>
      <c r="Q247" s="97">
        <f t="shared" si="158"/>
        <v>1.0347112103611189</v>
      </c>
      <c r="R247" s="97">
        <f>((R244*$O247*AG244)+(R241*$N247*AG241))/(AG244*$O247+AG241*$N247)</f>
        <v>6.9603152575532503</v>
      </c>
      <c r="S247" s="94"/>
      <c r="T247" s="94"/>
      <c r="U247" s="94"/>
      <c r="V247" s="94"/>
      <c r="W247" s="94"/>
      <c r="X247" s="94"/>
      <c r="Y247" s="94"/>
      <c r="Z247" s="98"/>
      <c r="AA247" s="98"/>
      <c r="AB247" s="94"/>
      <c r="AC247" s="94"/>
      <c r="AD247" s="94"/>
      <c r="AE247" s="94"/>
      <c r="AF247" s="94"/>
      <c r="AG247" s="94"/>
      <c r="AH247" s="100"/>
      <c r="AI247" s="100"/>
      <c r="AJ247" s="100"/>
      <c r="AK247" s="100"/>
      <c r="AL247" s="100"/>
      <c r="AM247" s="100"/>
      <c r="AN247" s="100"/>
      <c r="AO247" s="100"/>
      <c r="AP247" s="100"/>
      <c r="AQ247" s="100"/>
      <c r="AR247" s="100"/>
      <c r="AS247" s="100"/>
      <c r="AT247" s="100"/>
      <c r="AU247" s="100"/>
      <c r="AV247" s="100"/>
      <c r="AW247" s="100"/>
      <c r="AX247" s="100"/>
      <c r="AY247" s="100"/>
      <c r="AZ247" s="100"/>
      <c r="BA247" s="100"/>
      <c r="BB247" s="96">
        <v>9.8157419031716504</v>
      </c>
      <c r="BC247" s="99">
        <f>($BE$3 - BB247*(2.7-3.3) - 200*(3.3)) / (1.03-3.3) * 1000</f>
        <v>991.43385819254433</v>
      </c>
    </row>
    <row r="248" spans="1:55" s="77" customFormat="1" x14ac:dyDescent="0.2">
      <c r="A248" s="77" t="s">
        <v>141</v>
      </c>
      <c r="B248" s="78">
        <v>1400</v>
      </c>
      <c r="C248" s="78" t="s">
        <v>148</v>
      </c>
      <c r="D248" s="79" t="s">
        <v>4</v>
      </c>
      <c r="E248" s="79" t="s">
        <v>142</v>
      </c>
      <c r="F248" s="78">
        <v>0.1</v>
      </c>
      <c r="G248" s="78">
        <f t="shared" si="132"/>
        <v>0.9</v>
      </c>
      <c r="H248" s="79" t="s">
        <v>143</v>
      </c>
      <c r="I248" s="78" t="s">
        <v>144</v>
      </c>
      <c r="J248" s="78"/>
      <c r="K248" s="78">
        <v>5.0999999999999996</v>
      </c>
      <c r="L248" s="80">
        <v>15.7538689648781</v>
      </c>
      <c r="M248" s="78">
        <v>0.18122005999999999</v>
      </c>
      <c r="N248" s="78"/>
      <c r="O248" s="78"/>
      <c r="P248" s="81">
        <v>1.0076450933543599</v>
      </c>
      <c r="Q248" s="81">
        <v>1.1473965690735899</v>
      </c>
      <c r="R248" s="81">
        <v>1.3866138738604501</v>
      </c>
      <c r="S248" s="78">
        <v>-3.6293256135298799</v>
      </c>
      <c r="T248" s="78">
        <v>-3.9221348515017098</v>
      </c>
      <c r="U248" s="78">
        <v>-9.6674924678344691</v>
      </c>
      <c r="V248" s="78">
        <v>-3.62961745859204</v>
      </c>
      <c r="W248" s="78">
        <v>-9.4860311404828099</v>
      </c>
      <c r="X248" s="78">
        <v>4.8229659999999997E-3</v>
      </c>
      <c r="Y248" s="78">
        <v>3.5714219999999999E-3</v>
      </c>
      <c r="Z248" s="82">
        <v>9.9529200000000006E-6</v>
      </c>
      <c r="AA248" s="82">
        <v>9.9529200000000006E-6</v>
      </c>
      <c r="AB248" s="83">
        <f>((EXP(S248)*0.0047)/X248)*0.99279954</f>
        <v>2.5671375418750603E-2</v>
      </c>
      <c r="AC248" s="82">
        <f t="shared" ref="AC248:AC253" si="159">AB248/238.050785*0.0000000001551</f>
        <v>1.6725970164090065E-14</v>
      </c>
      <c r="AD248" s="82">
        <f t="shared" ref="AD248:AD253" si="160">P248*AC248</f>
        <v>1.6853841767436773E-14</v>
      </c>
      <c r="AE248" s="82">
        <f t="shared" ref="AE248:AE253" si="161">AD248*230/0.000009158</f>
        <v>4.2327840210858898E-7</v>
      </c>
      <c r="AF248" s="84">
        <f>((EXP(V248)*0.0047)/X248)*0.00720046</f>
        <v>1.8613200949977161E-4</v>
      </c>
      <c r="AG248" s="82">
        <f t="shared" ref="AG248:AG253" si="162">AF248/235.043992*0.00000000098486385</f>
        <v>7.7991649956396956E-16</v>
      </c>
      <c r="AH248" s="83">
        <v>1.2792601596161577</v>
      </c>
      <c r="AI248" s="83">
        <v>1.3882090053462277</v>
      </c>
      <c r="AJ248" s="83">
        <v>3.7765390216795631</v>
      </c>
      <c r="AK248" s="83">
        <v>1.6981331418733983</v>
      </c>
      <c r="AL248" s="83">
        <v>0.25812943234405117</v>
      </c>
      <c r="AM248" s="83">
        <v>1.0160778313777694</v>
      </c>
      <c r="AN248" s="83">
        <v>1.1436155132451866</v>
      </c>
      <c r="AO248" s="83">
        <v>41.709493491284761</v>
      </c>
      <c r="AP248" s="83">
        <v>6.5959794907040292</v>
      </c>
      <c r="AQ248" s="83">
        <v>2.5858971312886732E-2</v>
      </c>
      <c r="AR248" s="83">
        <v>7.5278314963610801E-2</v>
      </c>
      <c r="AS248" s="83">
        <f t="shared" ref="AS248:AS253" si="163">AH248/AI248</f>
        <v>0.92151841307001348</v>
      </c>
      <c r="AT248" s="83">
        <f t="shared" ref="AT248:AT253" si="164">AI248/AK248</f>
        <v>0.81749126208957978</v>
      </c>
      <c r="AU248" s="83">
        <f t="shared" ref="AU248:AU253" si="165">AI248/AJ248</f>
        <v>0.36758762384741389</v>
      </c>
      <c r="AV248" s="83">
        <f t="shared" ref="AV248:AV253" si="166">AH248/AN248</f>
        <v>1.1186103588137399</v>
      </c>
      <c r="AW248" s="83">
        <f t="shared" ref="AW248:AW253" si="167">AL248/AM248</f>
        <v>0.2540449406262863</v>
      </c>
      <c r="AX248" s="83">
        <f t="shared" ref="AX248:AX253" si="168">AN248/AO248</f>
        <v>2.741859029010137E-2</v>
      </c>
      <c r="AY248" s="83">
        <f t="shared" ref="AY248:AY253" si="169">AN248/AR248</f>
        <v>15.191831987711272</v>
      </c>
      <c r="AZ248" s="83">
        <f t="shared" ref="AZ248:AZ253" si="170">AN248/AQ248</f>
        <v>44.225096946345644</v>
      </c>
      <c r="BA248" s="83">
        <f t="shared" ref="BA248:BA253" si="171">AP248/AR248</f>
        <v>87.621242503800673</v>
      </c>
      <c r="BB248" s="78"/>
    </row>
    <row r="249" spans="1:55" s="77" customFormat="1" x14ac:dyDescent="0.2">
      <c r="A249" s="77" t="s">
        <v>141</v>
      </c>
      <c r="B249" s="78">
        <v>1400</v>
      </c>
      <c r="C249" s="78" t="s">
        <v>148</v>
      </c>
      <c r="D249" s="79" t="s">
        <v>4</v>
      </c>
      <c r="E249" s="79" t="s">
        <v>142</v>
      </c>
      <c r="F249" s="78">
        <v>0.1</v>
      </c>
      <c r="G249" s="78">
        <f t="shared" si="132"/>
        <v>0.9</v>
      </c>
      <c r="H249" s="79" t="s">
        <v>145</v>
      </c>
      <c r="I249" s="78" t="s">
        <v>144</v>
      </c>
      <c r="J249" s="78"/>
      <c r="K249" s="78">
        <v>5.0999999999999996</v>
      </c>
      <c r="L249" s="80">
        <v>15.7538689648781</v>
      </c>
      <c r="M249" s="78">
        <v>0.18122005999999999</v>
      </c>
      <c r="N249" s="78"/>
      <c r="O249" s="78"/>
      <c r="P249" s="81">
        <v>1.0273466082321601</v>
      </c>
      <c r="Q249" s="81">
        <v>1.00057709114567</v>
      </c>
      <c r="R249" s="81">
        <v>1.2743395705348199</v>
      </c>
      <c r="S249" s="78">
        <v>-3.6002718628431398</v>
      </c>
      <c r="T249" s="78">
        <v>-3.8737177486878398</v>
      </c>
      <c r="U249" s="78">
        <v>-9.7559939633344808</v>
      </c>
      <c r="V249" s="78">
        <v>-3.6030475801623001</v>
      </c>
      <c r="W249" s="78">
        <v>-9.5438979146820095</v>
      </c>
      <c r="X249" s="78">
        <v>4.8229659999999997E-3</v>
      </c>
      <c r="Y249" s="78">
        <v>3.5714219999999999E-3</v>
      </c>
      <c r="Z249" s="82">
        <v>9.9529200000000006E-6</v>
      </c>
      <c r="AA249" s="82">
        <v>9.9529200000000006E-6</v>
      </c>
      <c r="AB249" s="83">
        <f>((EXP(S249)*0.0047)/X249)*0.99279954</f>
        <v>2.6428165723946528E-2</v>
      </c>
      <c r="AC249" s="82">
        <f t="shared" si="159"/>
        <v>1.7219050564290755E-14</v>
      </c>
      <c r="AD249" s="82">
        <f t="shared" si="160"/>
        <v>1.768993319420217E-14</v>
      </c>
      <c r="AE249" s="82">
        <f t="shared" si="161"/>
        <v>4.4427654888256162E-7</v>
      </c>
      <c r="AF249" s="84">
        <f>((EXP(V249)*0.0047)/X249)*0.00720046</f>
        <v>1.9114380086818517E-4</v>
      </c>
      <c r="AG249" s="82">
        <f t="shared" si="162"/>
        <v>8.0091653492114866E-16</v>
      </c>
      <c r="AH249" s="83">
        <v>1.3019938220355203</v>
      </c>
      <c r="AI249" s="83">
        <v>1.4744683557365252</v>
      </c>
      <c r="AJ249" s="83">
        <v>3.9491875489203401</v>
      </c>
      <c r="AK249" s="83">
        <v>1.7013519474751397</v>
      </c>
      <c r="AL249" s="83">
        <v>0.25698388230799596</v>
      </c>
      <c r="AM249" s="83">
        <v>1.0833240467129284</v>
      </c>
      <c r="AN249" s="83">
        <v>1.16804752473717</v>
      </c>
      <c r="AO249" s="83">
        <v>43.868343331293872</v>
      </c>
      <c r="AP249" s="83">
        <v>7.4996777347974799</v>
      </c>
      <c r="AQ249" s="83">
        <v>2.6515759744212664E-2</v>
      </c>
      <c r="AR249" s="83">
        <v>7.7932541569882038E-2</v>
      </c>
      <c r="AS249" s="83">
        <f t="shared" si="163"/>
        <v>0.88302595099448533</v>
      </c>
      <c r="AT249" s="83">
        <f t="shared" si="164"/>
        <v>0.86664511591777527</v>
      </c>
      <c r="AU249" s="83">
        <f t="shared" si="165"/>
        <v>0.37335992212869884</v>
      </c>
      <c r="AV249" s="83">
        <f t="shared" si="166"/>
        <v>1.1146753830316025</v>
      </c>
      <c r="AW249" s="83">
        <f t="shared" si="167"/>
        <v>0.2372179248561391</v>
      </c>
      <c r="AX249" s="83">
        <f t="shared" si="168"/>
        <v>2.6626205505780588E-2</v>
      </c>
      <c r="AY249" s="83">
        <f t="shared" si="169"/>
        <v>14.987930602645402</v>
      </c>
      <c r="AZ249" s="83">
        <f t="shared" si="170"/>
        <v>44.051067591684159</v>
      </c>
      <c r="BA249" s="83">
        <f t="shared" si="171"/>
        <v>96.232941768908248</v>
      </c>
      <c r="BB249" s="78"/>
    </row>
    <row r="250" spans="1:55" s="77" customFormat="1" x14ac:dyDescent="0.2">
      <c r="A250" s="77" t="s">
        <v>141</v>
      </c>
      <c r="B250" s="78">
        <v>1400</v>
      </c>
      <c r="C250" s="78" t="s">
        <v>148</v>
      </c>
      <c r="D250" s="79" t="s">
        <v>4</v>
      </c>
      <c r="E250" s="79" t="s">
        <v>142</v>
      </c>
      <c r="F250" s="78">
        <v>0.1</v>
      </c>
      <c r="G250" s="78">
        <f t="shared" si="132"/>
        <v>0.9</v>
      </c>
      <c r="H250" s="79" t="s">
        <v>146</v>
      </c>
      <c r="I250" s="78" t="s">
        <v>144</v>
      </c>
      <c r="J250" s="78"/>
      <c r="K250" s="78">
        <v>5.0999999999999996</v>
      </c>
      <c r="L250" s="80">
        <v>15.7538689648781</v>
      </c>
      <c r="M250" s="78">
        <v>0.18122005999999999</v>
      </c>
      <c r="N250" s="78"/>
      <c r="O250" s="78"/>
      <c r="P250" s="81">
        <v>1.02148615059207</v>
      </c>
      <c r="Q250" s="81">
        <v>1.04330500223375</v>
      </c>
      <c r="R250" s="81">
        <v>1.3994159745364401</v>
      </c>
      <c r="S250" s="78">
        <v>-3.6036210982409802</v>
      </c>
      <c r="T250" s="78">
        <v>-3.88278777666673</v>
      </c>
      <c r="U250" s="78">
        <v>-9.7232473548992697</v>
      </c>
      <c r="V250" s="78">
        <v>-3.60393703493826</v>
      </c>
      <c r="W250" s="78">
        <v>-9.4511604414341601</v>
      </c>
      <c r="X250" s="78">
        <v>4.8229659999999997E-3</v>
      </c>
      <c r="Y250" s="78">
        <v>3.5714219999999999E-3</v>
      </c>
      <c r="Z250" s="82">
        <v>9.9529200000000006E-6</v>
      </c>
      <c r="AA250" s="82">
        <v>9.9529200000000006E-6</v>
      </c>
      <c r="AB250" s="83">
        <f>((EXP(S250)*0.0047)/X250)*0.99279954</f>
        <v>2.6339799637818673E-2</v>
      </c>
      <c r="AC250" s="82">
        <f t="shared" si="159"/>
        <v>1.7161476379192265E-14</v>
      </c>
      <c r="AD250" s="82">
        <f t="shared" si="160"/>
        <v>1.7530210445057844E-14</v>
      </c>
      <c r="AE250" s="82">
        <f t="shared" si="161"/>
        <v>4.4026516732510422E-7</v>
      </c>
      <c r="AF250" s="84">
        <f>((EXP(V250)*0.0047)/X250)*0.00720046</f>
        <v>1.9097386268897401E-4</v>
      </c>
      <c r="AG250" s="82">
        <f t="shared" si="162"/>
        <v>8.0020447260457658E-16</v>
      </c>
      <c r="AH250" s="83">
        <v>1.2998956305898235</v>
      </c>
      <c r="AI250" s="83">
        <v>1.4383786836935759</v>
      </c>
      <c r="AJ250" s="83">
        <v>3.89194104299518</v>
      </c>
      <c r="AK250" s="83">
        <v>1.7138420353098545</v>
      </c>
      <c r="AL250" s="83">
        <v>0.26013632927446256</v>
      </c>
      <c r="AM250" s="83">
        <v>1.0568846578301239</v>
      </c>
      <c r="AN250" s="83">
        <v>1.1637025409733528</v>
      </c>
      <c r="AO250" s="83">
        <v>43.107970414166907</v>
      </c>
      <c r="AP250" s="83">
        <v>7.4858347763469455</v>
      </c>
      <c r="AQ250" s="83">
        <v>2.6535016868136488E-2</v>
      </c>
      <c r="AR250" s="83">
        <v>7.7958037023813334E-2</v>
      </c>
      <c r="AS250" s="83">
        <f t="shared" si="163"/>
        <v>0.90372281328019588</v>
      </c>
      <c r="AT250" s="83">
        <f t="shared" si="164"/>
        <v>0.83927144629377926</v>
      </c>
      <c r="AU250" s="83">
        <f t="shared" si="165"/>
        <v>0.36957874433437488</v>
      </c>
      <c r="AV250" s="83">
        <f t="shared" si="166"/>
        <v>1.1170342805151521</v>
      </c>
      <c r="AW250" s="83">
        <f t="shared" si="167"/>
        <v>0.24613502272664747</v>
      </c>
      <c r="AX250" s="83">
        <f t="shared" si="168"/>
        <v>2.6995066800707374E-2</v>
      </c>
      <c r="AY250" s="83">
        <f t="shared" si="169"/>
        <v>14.927294034069689</v>
      </c>
      <c r="AZ250" s="83">
        <f t="shared" si="170"/>
        <v>43.855353352751713</v>
      </c>
      <c r="BA250" s="83">
        <f t="shared" si="171"/>
        <v>96.023900320377436</v>
      </c>
      <c r="BB250" s="78"/>
    </row>
    <row r="251" spans="1:55" s="1" customFormat="1" x14ac:dyDescent="0.2">
      <c r="A251" s="1" t="s">
        <v>141</v>
      </c>
      <c r="B251" s="86">
        <v>1400</v>
      </c>
      <c r="C251" s="86" t="s">
        <v>148</v>
      </c>
      <c r="D251" s="87" t="s">
        <v>3</v>
      </c>
      <c r="E251" s="87" t="s">
        <v>142</v>
      </c>
      <c r="F251" s="86">
        <v>0.1</v>
      </c>
      <c r="G251" s="86">
        <f t="shared" si="132"/>
        <v>0.9</v>
      </c>
      <c r="H251" s="87" t="s">
        <v>143</v>
      </c>
      <c r="I251" s="86" t="s">
        <v>144</v>
      </c>
      <c r="J251" s="86"/>
      <c r="K251" s="86">
        <v>5.0999999999999996</v>
      </c>
      <c r="L251" s="88">
        <v>15.7538689648781</v>
      </c>
      <c r="M251" s="86">
        <v>0.86738759700000001</v>
      </c>
      <c r="N251" s="86"/>
      <c r="O251" s="86"/>
      <c r="P251" s="89">
        <v>1.30070031896462</v>
      </c>
      <c r="Q251" s="89">
        <v>1.29552668763729</v>
      </c>
      <c r="R251" s="89">
        <v>3.7533412151457899</v>
      </c>
      <c r="S251" s="86">
        <v>-4.1862433665251499</v>
      </c>
      <c r="T251" s="86">
        <v>-4.4916842137198003</v>
      </c>
      <c r="U251" s="86">
        <v>-10.8549754434652</v>
      </c>
      <c r="V251" s="86">
        <v>-4.1866093962248998</v>
      </c>
      <c r="W251" s="86">
        <v>-10.0545151865548</v>
      </c>
      <c r="X251" s="86">
        <v>1.3188747000000001E-2</v>
      </c>
      <c r="Y251" s="86">
        <v>7.4709360000000001E-3</v>
      </c>
      <c r="Z251" s="90">
        <v>9.9399999999999997E-6</v>
      </c>
      <c r="AA251" s="90">
        <v>9.9399999999999997E-6</v>
      </c>
      <c r="AB251" s="91">
        <f>((EXP(S251)*0.04)/X251)*0.99279954</f>
        <v>4.5777874832363681E-2</v>
      </c>
      <c r="AC251" s="90">
        <f t="shared" si="159"/>
        <v>2.9826191862797716E-14</v>
      </c>
      <c r="AD251" s="90">
        <f t="shared" si="160"/>
        <v>3.8794937269440944E-14</v>
      </c>
      <c r="AE251" s="90">
        <f t="shared" si="161"/>
        <v>9.743214208311222E-7</v>
      </c>
      <c r="AF251" s="92">
        <f>((EXP(V251)*0.04)/X251)*0.00720046</f>
        <v>3.3189089445099037E-4</v>
      </c>
      <c r="AG251" s="90">
        <f t="shared" si="162"/>
        <v>1.3906645360624491E-15</v>
      </c>
      <c r="AH251" s="91">
        <v>1.0317188539691249</v>
      </c>
      <c r="AI251" s="91">
        <v>0.39966123033572676</v>
      </c>
      <c r="AJ251" s="91">
        <v>1.3133049199529294</v>
      </c>
      <c r="AK251" s="91">
        <v>0.44518189205703851</v>
      </c>
      <c r="AL251" s="91">
        <v>7.0192478571320771E-2</v>
      </c>
      <c r="AM251" s="91">
        <v>0.27427124979546463</v>
      </c>
      <c r="AN251" s="91">
        <v>1.2530907374256435</v>
      </c>
      <c r="AO251" s="91">
        <v>10.182515821715908</v>
      </c>
      <c r="AP251" s="91">
        <v>18.28067605198758</v>
      </c>
      <c r="AQ251" s="91">
        <v>4.611303849890299E-2</v>
      </c>
      <c r="AR251" s="91">
        <v>0.20404997424776661</v>
      </c>
      <c r="AS251" s="91">
        <f t="shared" si="163"/>
        <v>2.5814834556317905</v>
      </c>
      <c r="AT251" s="91">
        <f t="shared" si="164"/>
        <v>0.89774817319955269</v>
      </c>
      <c r="AU251" s="91">
        <f t="shared" si="165"/>
        <v>0.30431716523992852</v>
      </c>
      <c r="AV251" s="91">
        <f t="shared" si="166"/>
        <v>0.82333930269781885</v>
      </c>
      <c r="AW251" s="91">
        <f t="shared" si="167"/>
        <v>0.25592357428518736</v>
      </c>
      <c r="AX251" s="91">
        <f t="shared" si="168"/>
        <v>0.12306297965707248</v>
      </c>
      <c r="AY251" s="91">
        <f t="shared" si="169"/>
        <v>6.1410972583808547</v>
      </c>
      <c r="AZ251" s="91">
        <f t="shared" si="170"/>
        <v>27.174325922058983</v>
      </c>
      <c r="BA251" s="91">
        <f t="shared" si="171"/>
        <v>89.589210287232703</v>
      </c>
      <c r="BB251" s="86"/>
    </row>
    <row r="252" spans="1:55" s="1" customFormat="1" x14ac:dyDescent="0.2">
      <c r="A252" s="1" t="s">
        <v>141</v>
      </c>
      <c r="B252" s="86">
        <v>1400</v>
      </c>
      <c r="C252" s="86" t="s">
        <v>148</v>
      </c>
      <c r="D252" s="87" t="s">
        <v>3</v>
      </c>
      <c r="E252" s="87" t="s">
        <v>142</v>
      </c>
      <c r="F252" s="86">
        <v>0.1</v>
      </c>
      <c r="G252" s="86">
        <f t="shared" si="132"/>
        <v>0.9</v>
      </c>
      <c r="H252" s="87" t="s">
        <v>145</v>
      </c>
      <c r="I252" s="86" t="s">
        <v>144</v>
      </c>
      <c r="J252" s="86"/>
      <c r="K252" s="86">
        <v>5.0999999999999996</v>
      </c>
      <c r="L252" s="88">
        <v>15.7538689648781</v>
      </c>
      <c r="M252" s="86">
        <v>0.86738759700000001</v>
      </c>
      <c r="N252" s="86"/>
      <c r="O252" s="86"/>
      <c r="P252" s="89">
        <v>1.1752372132639399</v>
      </c>
      <c r="Q252" s="89">
        <v>1.00323268637982</v>
      </c>
      <c r="R252" s="89">
        <v>19.048630364863499</v>
      </c>
      <c r="S252" s="86">
        <v>-4.1102540443295901</v>
      </c>
      <c r="T252" s="86">
        <v>-4.5171277069878801</v>
      </c>
      <c r="U252" s="86">
        <v>-11.136108785318701</v>
      </c>
      <c r="V252" s="86">
        <v>-4.1125726928484196</v>
      </c>
      <c r="W252" s="86">
        <v>-8.3561297150391791</v>
      </c>
      <c r="X252" s="86">
        <v>1.3188747000000001E-2</v>
      </c>
      <c r="Y252" s="86">
        <v>7.4709360000000001E-3</v>
      </c>
      <c r="Z252" s="90">
        <v>9.9399999999999997E-6</v>
      </c>
      <c r="AA252" s="90">
        <v>9.9399999999999997E-6</v>
      </c>
      <c r="AB252" s="91">
        <f>((EXP(S252)*0.04)/X252)*0.99279954</f>
        <v>4.9392086266723277E-2</v>
      </c>
      <c r="AC252" s="90">
        <f t="shared" si="159"/>
        <v>3.2181001125321982E-14</v>
      </c>
      <c r="AD252" s="90">
        <f t="shared" si="160"/>
        <v>3.7820310082567122E-14</v>
      </c>
      <c r="AE252" s="90">
        <f t="shared" si="161"/>
        <v>9.4984399639554917E-7</v>
      </c>
      <c r="AF252" s="92">
        <f>((EXP(V252)*0.04)/X252)*0.00720046</f>
        <v>3.5739549120759255E-4</v>
      </c>
      <c r="AG252" s="90">
        <f t="shared" si="162"/>
        <v>1.4975320000663993E-15</v>
      </c>
      <c r="AH252" s="91">
        <v>1.085800665559163</v>
      </c>
      <c r="AI252" s="91">
        <v>0.40143171983400816</v>
      </c>
      <c r="AJ252" s="91">
        <v>1.3236992903968094</v>
      </c>
      <c r="AK252" s="91">
        <v>0.44604062942347494</v>
      </c>
      <c r="AL252" s="91">
        <v>7.0304069218218398E-2</v>
      </c>
      <c r="AM252" s="91">
        <v>0.27550518764141119</v>
      </c>
      <c r="AN252" s="91">
        <v>1.5752102241755437</v>
      </c>
      <c r="AO252" s="91">
        <v>10.28285381297639</v>
      </c>
      <c r="AP252" s="91">
        <v>22.336499622783577</v>
      </c>
      <c r="AQ252" s="91">
        <v>4.9654721414859153E-2</v>
      </c>
      <c r="AR252" s="91">
        <v>0.23202297266974023</v>
      </c>
      <c r="AS252" s="91">
        <f t="shared" si="163"/>
        <v>2.7048203017144261</v>
      </c>
      <c r="AT252" s="91">
        <f t="shared" si="164"/>
        <v>0.89998913406806558</v>
      </c>
      <c r="AU252" s="91">
        <f t="shared" si="165"/>
        <v>0.30326504119653169</v>
      </c>
      <c r="AV252" s="91">
        <f t="shared" si="166"/>
        <v>0.68930524249705472</v>
      </c>
      <c r="AW252" s="91">
        <f t="shared" si="167"/>
        <v>0.2551823790328186</v>
      </c>
      <c r="AX252" s="91">
        <f t="shared" si="168"/>
        <v>0.15318804028777652</v>
      </c>
      <c r="AY252" s="91">
        <f t="shared" si="169"/>
        <v>6.7890269918129453</v>
      </c>
      <c r="AZ252" s="91">
        <f t="shared" si="170"/>
        <v>31.723271811654204</v>
      </c>
      <c r="BA252" s="91">
        <f t="shared" si="171"/>
        <v>96.268483097909382</v>
      </c>
      <c r="BB252" s="86"/>
    </row>
    <row r="253" spans="1:55" s="1" customFormat="1" x14ac:dyDescent="0.2">
      <c r="A253" s="1" t="s">
        <v>141</v>
      </c>
      <c r="B253" s="86">
        <v>1400</v>
      </c>
      <c r="C253" s="86" t="s">
        <v>148</v>
      </c>
      <c r="D253" s="87" t="s">
        <v>3</v>
      </c>
      <c r="E253" s="87" t="s">
        <v>142</v>
      </c>
      <c r="F253" s="86">
        <v>0.1</v>
      </c>
      <c r="G253" s="86">
        <f t="shared" si="132"/>
        <v>0.9</v>
      </c>
      <c r="H253" s="87" t="s">
        <v>146</v>
      </c>
      <c r="I253" s="86" t="s">
        <v>144</v>
      </c>
      <c r="J253" s="86"/>
      <c r="K253" s="86">
        <v>5.0999999999999996</v>
      </c>
      <c r="L253" s="88">
        <v>15.7538689648781</v>
      </c>
      <c r="M253" s="86">
        <v>0.86738759700000001</v>
      </c>
      <c r="N253" s="86"/>
      <c r="O253" s="86"/>
      <c r="P253" s="89">
        <v>1.20419968436703</v>
      </c>
      <c r="Q253" s="89">
        <v>1.0396000152387099</v>
      </c>
      <c r="R253" s="89">
        <v>19.365453055280099</v>
      </c>
      <c r="S253" s="86">
        <v>-4.11132391501918</v>
      </c>
      <c r="T253" s="86">
        <v>-4.4938524045886297</v>
      </c>
      <c r="U253" s="86">
        <v>-11.0772249169588</v>
      </c>
      <c r="V253" s="86">
        <v>-4.1122821389795696</v>
      </c>
      <c r="W253" s="86">
        <v>-8.3393436550342592</v>
      </c>
      <c r="X253" s="86">
        <v>1.3188747000000001E-2</v>
      </c>
      <c r="Y253" s="86">
        <v>7.4709360000000001E-3</v>
      </c>
      <c r="Z253" s="90">
        <v>9.9399999999999997E-6</v>
      </c>
      <c r="AA253" s="90">
        <v>9.9399999999999997E-6</v>
      </c>
      <c r="AB253" s="91">
        <f>((EXP(S253)*0.04)/X253)*0.99279954</f>
        <v>4.9339271378916791E-2</v>
      </c>
      <c r="AC253" s="90">
        <f t="shared" si="159"/>
        <v>3.2146590026451689E-14</v>
      </c>
      <c r="AD253" s="90">
        <f t="shared" si="160"/>
        <v>3.8710913563329434E-14</v>
      </c>
      <c r="AE253" s="90">
        <f t="shared" si="161"/>
        <v>9.7221119453655507E-7</v>
      </c>
      <c r="AF253" s="92">
        <f>((EXP(V253)*0.04)/X253)*0.00720046</f>
        <v>3.5749934893767444E-4</v>
      </c>
      <c r="AG253" s="90">
        <f t="shared" si="162"/>
        <v>1.4979671770008547E-15</v>
      </c>
      <c r="AH253" s="91">
        <v>1.0861456068785185</v>
      </c>
      <c r="AI253" s="91">
        <v>0.40144165329175546</v>
      </c>
      <c r="AJ253" s="91">
        <v>1.3238641005843745</v>
      </c>
      <c r="AK253" s="91">
        <v>0.44551227625317585</v>
      </c>
      <c r="AL253" s="91">
        <v>7.0228258068427918E-2</v>
      </c>
      <c r="AM253" s="91">
        <v>0.27578574276211554</v>
      </c>
      <c r="AN253" s="91">
        <v>1.5706949027331345</v>
      </c>
      <c r="AO253" s="91">
        <v>10.256554122981761</v>
      </c>
      <c r="AP253" s="91">
        <v>22.24897631572804</v>
      </c>
      <c r="AQ253" s="91">
        <v>4.9707735105433019E-2</v>
      </c>
      <c r="AR253" s="91">
        <v>0.23225349974171239</v>
      </c>
      <c r="AS253" s="91">
        <f t="shared" si="163"/>
        <v>2.7056126288149307</v>
      </c>
      <c r="AT253" s="91">
        <f t="shared" si="164"/>
        <v>0.90107876862101122</v>
      </c>
      <c r="AU253" s="91">
        <f t="shared" si="165"/>
        <v>0.30323479057597585</v>
      </c>
      <c r="AV253" s="91">
        <f t="shared" si="166"/>
        <v>0.69150641858488138</v>
      </c>
      <c r="AW253" s="91">
        <f t="shared" si="167"/>
        <v>0.25464789211023392</v>
      </c>
      <c r="AX253" s="91">
        <f t="shared" si="168"/>
        <v>0.15314060491463635</v>
      </c>
      <c r="AY253" s="91">
        <f t="shared" si="169"/>
        <v>6.7628470807970347</v>
      </c>
      <c r="AZ253" s="91">
        <f t="shared" si="170"/>
        <v>31.598601292165064</v>
      </c>
      <c r="BA253" s="91">
        <f t="shared" si="171"/>
        <v>95.796086347335915</v>
      </c>
      <c r="BB253" s="86"/>
    </row>
    <row r="254" spans="1:55" s="101" customFormat="1" x14ac:dyDescent="0.2">
      <c r="A254" s="93" t="s">
        <v>141</v>
      </c>
      <c r="B254" s="94">
        <v>1400</v>
      </c>
      <c r="C254" s="94" t="s">
        <v>148</v>
      </c>
      <c r="D254" s="95" t="s">
        <v>147</v>
      </c>
      <c r="E254" s="95" t="s">
        <v>142</v>
      </c>
      <c r="F254" s="94">
        <v>0.1</v>
      </c>
      <c r="G254" s="94">
        <f t="shared" si="132"/>
        <v>0.9</v>
      </c>
      <c r="H254" s="95" t="s">
        <v>143</v>
      </c>
      <c r="I254" s="94" t="s">
        <v>144</v>
      </c>
      <c r="J254" s="94"/>
      <c r="K254" s="94">
        <v>5.0999999999999996</v>
      </c>
      <c r="L254" s="96">
        <v>15.7538689648781</v>
      </c>
      <c r="M254" s="94"/>
      <c r="N254" s="96">
        <v>0.65363128491620115</v>
      </c>
      <c r="O254" s="96">
        <v>0.34636871508379891</v>
      </c>
      <c r="P254" s="97">
        <f t="shared" ref="P254:Q256" si="172">((P251*$O254*AC251)+(P248*$N254*AC248))/(AC251*$O254+AC248*$N254)</f>
        <v>1.1500259663380425</v>
      </c>
      <c r="Q254" s="97">
        <f t="shared" si="172"/>
        <v>1.2287948348821653</v>
      </c>
      <c r="R254" s="97">
        <f>((R251*$O254*AG251)+(R248*$N254*AG248))/(AG251*$O254+AG248*$N254)</f>
        <v>2.5364444264519519</v>
      </c>
      <c r="S254" s="94"/>
      <c r="T254" s="94"/>
      <c r="U254" s="94"/>
      <c r="V254" s="94"/>
      <c r="W254" s="94"/>
      <c r="X254" s="94"/>
      <c r="Y254" s="94"/>
      <c r="Z254" s="98"/>
      <c r="AA254" s="98"/>
      <c r="AB254" s="94"/>
      <c r="AC254" s="94"/>
      <c r="AD254" s="94"/>
      <c r="AE254" s="94"/>
      <c r="AF254" s="94"/>
      <c r="AG254" s="94"/>
      <c r="AH254" s="100"/>
      <c r="AI254" s="100"/>
      <c r="AJ254" s="100"/>
      <c r="AK254" s="100"/>
      <c r="AL254" s="100"/>
      <c r="AM254" s="100"/>
      <c r="AN254" s="100"/>
      <c r="AO254" s="100"/>
      <c r="AP254" s="100"/>
      <c r="AQ254" s="100"/>
      <c r="AR254" s="100"/>
      <c r="AS254" s="100">
        <f>((AS251*$O254*AI251)+(AS248*$N254*AI248))/(AI251*$O254+AI248*$N254)</f>
        <v>1.1412427105319143</v>
      </c>
      <c r="AT254" s="100">
        <f>((AT251*$O254*AK251)+(AT248*$N254*AK248))/(AK251*$O254+AK248*$N254)</f>
        <v>0.82728074994231959</v>
      </c>
      <c r="AU254" s="100">
        <f>((AU251*$O254*AJ251)+(AU248*$N254*AJ248))/(AJ251*$O254+AJ248*$N254)</f>
        <v>0.35774243317802906</v>
      </c>
      <c r="AV254" s="100">
        <f>((AV251*$O254*AN251)+(AV248*$N254*AN248))/(AN251*$O254+AN248*$N254)</f>
        <v>1.0101438355283516</v>
      </c>
      <c r="AW254" s="100">
        <f>((AW251*$O254*AM251)+(AW248*$N254*AM248))/(AM251*$O254+AM248*$N254)</f>
        <v>0.2542800335749269</v>
      </c>
      <c r="AX254" s="100">
        <f>((AX251*$O254*AO251)+(AX248*$N254*AO248))/(AO251*$O254+AO248*$N254)</f>
        <v>3.8374542380981674E-2</v>
      </c>
      <c r="AY254" s="100">
        <f>((AY251*$O254*AR251)+(AY248*$N254*AR248))/(AR251*$O254+AR248*$N254)</f>
        <v>9.8559103135862269</v>
      </c>
      <c r="AZ254" s="100">
        <f t="shared" ref="AZ254:BA256" si="173">((AZ251*$O254*AQ251)+(AZ248*$N254*AQ248))/(AQ251*$O254+AQ248*$N254)</f>
        <v>35.940921428342108</v>
      </c>
      <c r="BA254" s="100">
        <f t="shared" si="173"/>
        <v>88.781471177343036</v>
      </c>
      <c r="BB254" s="96">
        <v>11.300310393416018</v>
      </c>
      <c r="BC254" s="99">
        <f>($BE$3 - BB254*(2.7-3.3) - 200*(3.3)) / (1.03-3.3) * 1000</f>
        <v>599.036900418703</v>
      </c>
    </row>
    <row r="255" spans="1:55" s="101" customFormat="1" x14ac:dyDescent="0.2">
      <c r="A255" s="93" t="s">
        <v>141</v>
      </c>
      <c r="B255" s="94">
        <v>1400</v>
      </c>
      <c r="C255" s="94" t="s">
        <v>148</v>
      </c>
      <c r="D255" s="95" t="s">
        <v>147</v>
      </c>
      <c r="E255" s="95" t="s">
        <v>142</v>
      </c>
      <c r="F255" s="94">
        <v>0.1</v>
      </c>
      <c r="G255" s="94">
        <f t="shared" si="132"/>
        <v>0.9</v>
      </c>
      <c r="H255" s="95" t="s">
        <v>145</v>
      </c>
      <c r="I255" s="94" t="s">
        <v>144</v>
      </c>
      <c r="J255" s="94"/>
      <c r="K255" s="94">
        <v>5.0999999999999996</v>
      </c>
      <c r="L255" s="96">
        <v>15.7538689648781</v>
      </c>
      <c r="M255" s="94"/>
      <c r="N255" s="96">
        <v>0.65363128491620115</v>
      </c>
      <c r="O255" s="96">
        <v>0.34636871508379891</v>
      </c>
      <c r="P255" s="97">
        <f t="shared" si="172"/>
        <v>1.1009340308362847</v>
      </c>
      <c r="Q255" s="97">
        <f t="shared" si="172"/>
        <v>1.0019876432244037</v>
      </c>
      <c r="R255" s="97">
        <f>((R252*$O255*AG252)+(R249*$N255*AG249))/(AG252*$O255+AG249*$N255)</f>
        <v>10.120504002192325</v>
      </c>
      <c r="S255" s="94"/>
      <c r="T255" s="94"/>
      <c r="U255" s="94"/>
      <c r="V255" s="94"/>
      <c r="W255" s="94"/>
      <c r="X255" s="94"/>
      <c r="Y255" s="94"/>
      <c r="Z255" s="98"/>
      <c r="AA255" s="98"/>
      <c r="AB255" s="94"/>
      <c r="AC255" s="94"/>
      <c r="AD255" s="94"/>
      <c r="AE255" s="94"/>
      <c r="AF255" s="94"/>
      <c r="AG255" s="94"/>
      <c r="AH255" s="100"/>
      <c r="AI255" s="100"/>
      <c r="AJ255" s="100"/>
      <c r="AK255" s="100"/>
      <c r="AL255" s="100"/>
      <c r="AM255" s="100"/>
      <c r="AN255" s="100"/>
      <c r="AO255" s="100"/>
      <c r="AP255" s="100"/>
      <c r="AQ255" s="100"/>
      <c r="AR255" s="100"/>
      <c r="AS255" s="100">
        <f>((AS252*$O255*AI252)+(AS249*$N255*AI249))/(AI252*$O255+AI249*$N255)</f>
        <v>1.1127212657933261</v>
      </c>
      <c r="AT255" s="100">
        <f>((AT252*$O255*AK252)+(AT249*$N255*AK249))/(AK252*$O255+AK249*$N255)</f>
        <v>0.87071243458575043</v>
      </c>
      <c r="AU255" s="100">
        <f>((AU252*$O255*AJ252)+(AU249*$N255*AJ249))/(AJ252*$O255+AJ249*$N255)</f>
        <v>0.36278762872904541</v>
      </c>
      <c r="AV255" s="100">
        <f>((AV252*$O255*AN252)+(AV249*$N255*AN249))/(AN252*$O255+AN249*$N255)</f>
        <v>0.93738738396382393</v>
      </c>
      <c r="AW255" s="100">
        <f>((AW252*$O255*AM252)+(AW249*$N255*AM249))/(AM252*$O255+AM249*$N255)</f>
        <v>0.23935138879406112</v>
      </c>
      <c r="AX255" s="100">
        <f>((AX252*$O255*AO252)+(AX249*$N255*AO249))/(AO252*$O255+AO249*$N255)</f>
        <v>4.0609911414822501E-2</v>
      </c>
      <c r="AY255" s="100">
        <f>((AY252*$O255*AR252)+(AY249*$N255*AR249))/(AR252*$O255+AR249*$N255)</f>
        <v>9.9697610380911534</v>
      </c>
      <c r="AZ255" s="100">
        <f t="shared" si="173"/>
        <v>37.910855390191387</v>
      </c>
      <c r="BA255" s="100">
        <f t="shared" si="173"/>
        <v>96.254694972012331</v>
      </c>
      <c r="BB255" s="96">
        <v>11.300310393416018</v>
      </c>
      <c r="BC255" s="99">
        <f>($BE$3 - BB255*(2.7-3.3) - 200*(3.3)) / (1.03-3.3) * 1000</f>
        <v>599.036900418703</v>
      </c>
    </row>
    <row r="256" spans="1:55" s="101" customFormat="1" x14ac:dyDescent="0.2">
      <c r="A256" s="93" t="s">
        <v>141</v>
      </c>
      <c r="B256" s="94">
        <v>1400</v>
      </c>
      <c r="C256" s="94" t="s">
        <v>148</v>
      </c>
      <c r="D256" s="95" t="s">
        <v>147</v>
      </c>
      <c r="E256" s="95" t="s">
        <v>142</v>
      </c>
      <c r="F256" s="94">
        <v>0.1</v>
      </c>
      <c r="G256" s="94">
        <f t="shared" si="132"/>
        <v>0.9</v>
      </c>
      <c r="H256" s="95" t="s">
        <v>146</v>
      </c>
      <c r="I256" s="94" t="s">
        <v>144</v>
      </c>
      <c r="J256" s="94"/>
      <c r="K256" s="94">
        <v>5.0999999999999996</v>
      </c>
      <c r="L256" s="96">
        <v>15.7538689648781</v>
      </c>
      <c r="M256" s="94"/>
      <c r="N256" s="96">
        <v>0.65363128491620115</v>
      </c>
      <c r="O256" s="96">
        <v>0.34636871508379891</v>
      </c>
      <c r="P256" s="97">
        <f t="shared" si="172"/>
        <v>1.112504885480716</v>
      </c>
      <c r="Q256" s="97">
        <f t="shared" si="172"/>
        <v>1.0413072420753706</v>
      </c>
      <c r="R256" s="97">
        <f>((R253*$O256*AG253)+(R250*$N256*AG250))/(AG253*$O256+AG250*$N256)</f>
        <v>10.346311373988373</v>
      </c>
      <c r="S256" s="94"/>
      <c r="T256" s="94"/>
      <c r="U256" s="94"/>
      <c r="V256" s="94"/>
      <c r="W256" s="94"/>
      <c r="X256" s="94"/>
      <c r="Y256" s="94"/>
      <c r="Z256" s="98"/>
      <c r="AA256" s="98"/>
      <c r="AB256" s="94"/>
      <c r="AC256" s="94"/>
      <c r="AD256" s="94"/>
      <c r="AE256" s="94"/>
      <c r="AF256" s="94"/>
      <c r="AG256" s="94"/>
      <c r="AH256" s="100"/>
      <c r="AI256" s="100"/>
      <c r="AJ256" s="100"/>
      <c r="AK256" s="100"/>
      <c r="AL256" s="100"/>
      <c r="AM256" s="100"/>
      <c r="AN256" s="100"/>
      <c r="AO256" s="100"/>
      <c r="AP256" s="100"/>
      <c r="AQ256" s="100"/>
      <c r="AR256" s="100"/>
      <c r="AS256" s="100">
        <f>((AS253*$O256*AI253)+(AS250*$N256*AI250))/(AI253*$O256+AI250*$N256)</f>
        <v>1.1358793365574329</v>
      </c>
      <c r="AT256" s="100">
        <f>((AT253*$O256*AK253)+(AT250*$N256*AK250))/(AK253*$O256+AK250*$N256)</f>
        <v>0.84675464748740281</v>
      </c>
      <c r="AU256" s="100">
        <f>((AU253*$O256*AJ253)+(AU250*$N256*AJ250))/(AJ253*$O256+AJ250*$N256)</f>
        <v>0.35944641857747833</v>
      </c>
      <c r="AV256" s="100">
        <f>((AV253*$O256*AN253)+(AV250*$N256*AN250))/(AN253*$O256+AN250*$N256)</f>
        <v>0.93959197782227466</v>
      </c>
      <c r="AW256" s="100">
        <f>((AW253*$O256*AM253)+(AW250*$N256*AM250))/(AM253*$O256+AM250*$N256)</f>
        <v>0.24716915964502353</v>
      </c>
      <c r="AX256" s="100">
        <f>((AX253*$O256*AO253)+(AX250*$N256*AO250))/(AO253*$O256+AO250*$N256)</f>
        <v>4.1118880532125909E-2</v>
      </c>
      <c r="AY256" s="100">
        <f>((AY253*$O256*AR253)+(AY250*$N256*AR250))/(AR253*$O256+AR250*$N256)</f>
        <v>9.9289228523518549</v>
      </c>
      <c r="AZ256" s="100">
        <f t="shared" si="173"/>
        <v>37.749481368231947</v>
      </c>
      <c r="BA256" s="100">
        <f t="shared" si="173"/>
        <v>95.884429906256244</v>
      </c>
      <c r="BB256" s="96">
        <v>11.300310393416018</v>
      </c>
      <c r="BC256" s="99">
        <f>($BE$3 - BB256*(2.7-3.3) - 200*(3.3)) / (1.03-3.3) * 1000</f>
        <v>599.036900418703</v>
      </c>
    </row>
    <row r="257" spans="1:55" s="77" customFormat="1" x14ac:dyDescent="0.2">
      <c r="A257" s="77" t="s">
        <v>141</v>
      </c>
      <c r="B257" s="78">
        <v>1400</v>
      </c>
      <c r="C257" s="78" t="s">
        <v>148</v>
      </c>
      <c r="D257" s="79" t="s">
        <v>4</v>
      </c>
      <c r="E257" s="79" t="s">
        <v>142</v>
      </c>
      <c r="F257" s="78">
        <v>0.2</v>
      </c>
      <c r="G257" s="78">
        <f t="shared" si="132"/>
        <v>0.8</v>
      </c>
      <c r="H257" s="79" t="s">
        <v>143</v>
      </c>
      <c r="I257" s="78" t="s">
        <v>144</v>
      </c>
      <c r="J257" s="78"/>
      <c r="K257" s="78">
        <v>5.0999999999999996</v>
      </c>
      <c r="L257" s="80">
        <v>15.7538689648781</v>
      </c>
      <c r="M257" s="78">
        <v>0.14763232500000001</v>
      </c>
      <c r="N257" s="78"/>
      <c r="O257" s="78"/>
      <c r="P257" s="81">
        <v>1.00262519371297</v>
      </c>
      <c r="Q257" s="81">
        <v>1.1554165836905199</v>
      </c>
      <c r="R257" s="81">
        <v>1.3564278407949799</v>
      </c>
      <c r="S257" s="78">
        <v>-3.4297914209326201</v>
      </c>
      <c r="T257" s="78">
        <v>-3.7186207247996301</v>
      </c>
      <c r="U257" s="78">
        <v>-9.4595377309280302</v>
      </c>
      <c r="V257" s="78">
        <v>-3.4300982015463299</v>
      </c>
      <c r="W257" s="78">
        <v>-9.3020725663536208</v>
      </c>
      <c r="X257" s="78">
        <v>4.8067129999999998E-3</v>
      </c>
      <c r="Y257" s="78">
        <v>3.591473E-3</v>
      </c>
      <c r="Z257" s="82">
        <v>9.9835599999999993E-6</v>
      </c>
      <c r="AA257" s="82">
        <v>9.9835599999999993E-6</v>
      </c>
      <c r="AB257" s="83">
        <f>((EXP(S257)*0.0047)/X257)*0.99279954</f>
        <v>3.14464586985252E-2</v>
      </c>
      <c r="AC257" s="82">
        <f t="shared" ref="AC257:AC262" si="174">AB257/238.050785*0.0000000001551</f>
        <v>2.0488677422934182E-14</v>
      </c>
      <c r="AD257" s="82">
        <f t="shared" ref="AD257:AD262" si="175">P257*AC257</f>
        <v>2.054246417009194E-14</v>
      </c>
      <c r="AE257" s="82">
        <f t="shared" ref="AE257:AE262" si="176">AD257*230/0.000009158</f>
        <v>5.159168769514246E-7</v>
      </c>
      <c r="AF257" s="84">
        <f>((EXP(V257)*0.0047)/X257)*0.00720046</f>
        <v>2.280012283614026E-4</v>
      </c>
      <c r="AG257" s="82">
        <f t="shared" ref="AG257:AG262" si="177">AF257/235.043992*0.00000000098486385</f>
        <v>9.5535378572339841E-16</v>
      </c>
      <c r="AH257" s="83"/>
      <c r="AI257" s="83"/>
      <c r="AJ257" s="83"/>
      <c r="AK257" s="83"/>
      <c r="AL257" s="83"/>
      <c r="AM257" s="83"/>
      <c r="AN257" s="83"/>
      <c r="AO257" s="83"/>
      <c r="AP257" s="83"/>
      <c r="AQ257" s="83"/>
      <c r="AR257" s="83"/>
      <c r="AS257" s="83"/>
      <c r="AT257" s="83"/>
      <c r="AU257" s="83"/>
      <c r="AV257" s="83"/>
      <c r="AW257" s="83"/>
      <c r="AX257" s="83"/>
      <c r="AY257" s="83"/>
      <c r="AZ257" s="83"/>
      <c r="BA257" s="83"/>
      <c r="BB257" s="78"/>
    </row>
    <row r="258" spans="1:55" s="77" customFormat="1" x14ac:dyDescent="0.2">
      <c r="A258" s="77" t="s">
        <v>141</v>
      </c>
      <c r="B258" s="78">
        <v>1400</v>
      </c>
      <c r="C258" s="78" t="s">
        <v>148</v>
      </c>
      <c r="D258" s="79" t="s">
        <v>4</v>
      </c>
      <c r="E258" s="79" t="s">
        <v>142</v>
      </c>
      <c r="F258" s="78">
        <v>0.2</v>
      </c>
      <c r="G258" s="78">
        <f t="shared" si="132"/>
        <v>0.8</v>
      </c>
      <c r="H258" s="79" t="s">
        <v>145</v>
      </c>
      <c r="I258" s="78" t="s">
        <v>144</v>
      </c>
      <c r="J258" s="78"/>
      <c r="K258" s="78">
        <v>5.0999999999999996</v>
      </c>
      <c r="L258" s="80">
        <v>15.7538689648781</v>
      </c>
      <c r="M258" s="78">
        <v>0.14763232500000001</v>
      </c>
      <c r="N258" s="78"/>
      <c r="O258" s="78"/>
      <c r="P258" s="81">
        <v>1.02129492580574</v>
      </c>
      <c r="Q258" s="81">
        <v>1.00045204458809</v>
      </c>
      <c r="R258" s="81">
        <v>1.19397848122039</v>
      </c>
      <c r="S258" s="78">
        <v>-3.39882882243624</v>
      </c>
      <c r="T258" s="78">
        <v>-3.6692085229924301</v>
      </c>
      <c r="U258" s="78">
        <v>-9.5541345441389396</v>
      </c>
      <c r="V258" s="78">
        <v>-3.3990563560435798</v>
      </c>
      <c r="W258" s="78">
        <v>-9.3985943850350395</v>
      </c>
      <c r="X258" s="78">
        <v>4.8067129999999998E-3</v>
      </c>
      <c r="Y258" s="78">
        <v>3.591473E-3</v>
      </c>
      <c r="Z258" s="82">
        <v>9.9835599999999993E-6</v>
      </c>
      <c r="AA258" s="82">
        <v>9.9835599999999993E-6</v>
      </c>
      <c r="AB258" s="83">
        <f>((EXP(S258)*0.0047)/X258)*0.99279954</f>
        <v>3.2435353142430283E-2</v>
      </c>
      <c r="AC258" s="82">
        <f t="shared" si="174"/>
        <v>2.1132983335429614E-14</v>
      </c>
      <c r="AD258" s="82">
        <f t="shared" si="175"/>
        <v>2.1583008647611529E-14</v>
      </c>
      <c r="AE258" s="82">
        <f t="shared" si="176"/>
        <v>5.420497913245962E-7</v>
      </c>
      <c r="AF258" s="84">
        <f>((EXP(V258)*0.0047)/X258)*0.00720046</f>
        <v>2.3518980335275922E-4</v>
      </c>
      <c r="AG258" s="82">
        <f t="shared" si="177"/>
        <v>9.8547481788320451E-16</v>
      </c>
      <c r="AH258" s="83"/>
      <c r="AI258" s="83"/>
      <c r="AJ258" s="83"/>
      <c r="AK258" s="83"/>
      <c r="AL258" s="83"/>
      <c r="AM258" s="83"/>
      <c r="AN258" s="83"/>
      <c r="AO258" s="83"/>
      <c r="AP258" s="83"/>
      <c r="AQ258" s="83"/>
      <c r="AR258" s="83"/>
      <c r="AS258" s="83"/>
      <c r="AT258" s="83"/>
      <c r="AU258" s="83"/>
      <c r="AV258" s="83"/>
      <c r="AW258" s="83"/>
      <c r="AX258" s="83"/>
      <c r="AY258" s="83"/>
      <c r="AZ258" s="83"/>
      <c r="BA258" s="83"/>
      <c r="BB258" s="78"/>
    </row>
    <row r="259" spans="1:55" s="77" customFormat="1" x14ac:dyDescent="0.2">
      <c r="A259" s="77" t="s">
        <v>141</v>
      </c>
      <c r="B259" s="78">
        <v>1400</v>
      </c>
      <c r="C259" s="78" t="s">
        <v>148</v>
      </c>
      <c r="D259" s="79" t="s">
        <v>4</v>
      </c>
      <c r="E259" s="79" t="s">
        <v>142</v>
      </c>
      <c r="F259" s="78">
        <v>0.2</v>
      </c>
      <c r="G259" s="78">
        <f t="shared" si="132"/>
        <v>0.8</v>
      </c>
      <c r="H259" s="79" t="s">
        <v>146</v>
      </c>
      <c r="I259" s="78" t="s">
        <v>144</v>
      </c>
      <c r="J259" s="78"/>
      <c r="K259" s="78">
        <v>5.0999999999999996</v>
      </c>
      <c r="L259" s="80">
        <v>15.7538689648781</v>
      </c>
      <c r="M259" s="78">
        <v>0.14763232500000001</v>
      </c>
      <c r="N259" s="78"/>
      <c r="O259" s="78"/>
      <c r="P259" s="81">
        <v>1.0140155439586001</v>
      </c>
      <c r="Q259" s="81">
        <v>1.0384447235782499</v>
      </c>
      <c r="R259" s="81">
        <v>1.3257308445873099</v>
      </c>
      <c r="S259" s="78">
        <v>-3.4003339273572601</v>
      </c>
      <c r="T259" s="78">
        <v>-3.6778667507357801</v>
      </c>
      <c r="U259" s="78">
        <v>-9.5255205785870896</v>
      </c>
      <c r="V259" s="78">
        <v>-3.40195755698918</v>
      </c>
      <c r="W259" s="78">
        <v>-9.2968226901661595</v>
      </c>
      <c r="X259" s="78">
        <v>4.8067129999999998E-3</v>
      </c>
      <c r="Y259" s="78">
        <v>3.591473E-3</v>
      </c>
      <c r="Z259" s="82">
        <v>9.9835599999999993E-6</v>
      </c>
      <c r="AA259" s="82">
        <v>9.9835599999999993E-6</v>
      </c>
      <c r="AB259" s="83">
        <f>((EXP(S259)*0.0047)/X259)*0.99279954</f>
        <v>3.2386571252940512E-2</v>
      </c>
      <c r="AC259" s="82">
        <f t="shared" si="174"/>
        <v>2.1101199902915985E-14</v>
      </c>
      <c r="AD259" s="82">
        <f t="shared" si="175"/>
        <v>2.1396944697734511E-14</v>
      </c>
      <c r="AE259" s="82">
        <f t="shared" si="176"/>
        <v>5.3737685962862397E-7</v>
      </c>
      <c r="AF259" s="84">
        <f>((EXP(V259)*0.0047)/X259)*0.00720046</f>
        <v>2.345084593087732E-4</v>
      </c>
      <c r="AG259" s="82">
        <f t="shared" si="177"/>
        <v>9.8261990075630915E-16</v>
      </c>
      <c r="AH259" s="83"/>
      <c r="AI259" s="83"/>
      <c r="AJ259" s="83"/>
      <c r="AK259" s="83"/>
      <c r="AL259" s="83"/>
      <c r="AM259" s="83"/>
      <c r="AN259" s="83"/>
      <c r="AO259" s="83"/>
      <c r="AP259" s="83"/>
      <c r="AQ259" s="83"/>
      <c r="AR259" s="83"/>
      <c r="AS259" s="83"/>
      <c r="AT259" s="83"/>
      <c r="AU259" s="83"/>
      <c r="AV259" s="83"/>
      <c r="AW259" s="83"/>
      <c r="AX259" s="83"/>
      <c r="AY259" s="83"/>
      <c r="AZ259" s="83"/>
      <c r="BA259" s="83"/>
      <c r="BB259" s="78"/>
    </row>
    <row r="260" spans="1:55" s="1" customFormat="1" x14ac:dyDescent="0.2">
      <c r="A260" s="1" t="s">
        <v>141</v>
      </c>
      <c r="B260" s="86">
        <v>1400</v>
      </c>
      <c r="C260" s="86" t="s">
        <v>148</v>
      </c>
      <c r="D260" s="87" t="s">
        <v>3</v>
      </c>
      <c r="E260" s="87" t="s">
        <v>142</v>
      </c>
      <c r="F260" s="86">
        <v>0.2</v>
      </c>
      <c r="G260" s="86">
        <f t="shared" si="132"/>
        <v>0.8</v>
      </c>
      <c r="H260" s="87" t="s">
        <v>143</v>
      </c>
      <c r="I260" s="86" t="s">
        <v>144</v>
      </c>
      <c r="J260" s="86"/>
      <c r="K260" s="86">
        <v>5.0999999999999996</v>
      </c>
      <c r="L260" s="88">
        <v>15.7538689648781</v>
      </c>
      <c r="M260" s="86">
        <v>0.79449072700000001</v>
      </c>
      <c r="N260" s="86"/>
      <c r="O260" s="86"/>
      <c r="P260" s="89">
        <v>1.29378896902469</v>
      </c>
      <c r="Q260" s="89">
        <v>1.48538962237315</v>
      </c>
      <c r="R260" s="89">
        <v>3.89588381020741</v>
      </c>
      <c r="S260" s="86">
        <v>-4.0992202436002296</v>
      </c>
      <c r="T260" s="86">
        <v>-4.4101415249915501</v>
      </c>
      <c r="U260" s="86">
        <v>-10.635301407455</v>
      </c>
      <c r="V260" s="86">
        <v>-4.0996377779296598</v>
      </c>
      <c r="W260" s="86">
        <v>-9.9290505876637596</v>
      </c>
      <c r="X260" s="86">
        <v>1.3183787000000001E-2</v>
      </c>
      <c r="Y260" s="86">
        <v>7.4669860000000001E-3</v>
      </c>
      <c r="Z260" s="90">
        <v>9.9483799999999998E-6</v>
      </c>
      <c r="AA260" s="90">
        <v>9.9483799999999998E-6</v>
      </c>
      <c r="AB260" s="91">
        <f>((EXP(S260)*0.04)/X260)*0.99279954</f>
        <v>4.9958874849550902E-2</v>
      </c>
      <c r="AC260" s="90">
        <f t="shared" si="174"/>
        <v>3.2550287490819855E-14</v>
      </c>
      <c r="AD260" s="90">
        <f t="shared" si="175"/>
        <v>4.2113202894205082E-14</v>
      </c>
      <c r="AE260" s="90">
        <f t="shared" si="176"/>
        <v>1.057658513394537E-6</v>
      </c>
      <c r="AF260" s="92">
        <f>((EXP(V260)*0.04)/X260)*0.00720046</f>
        <v>3.6218460881810323E-4</v>
      </c>
      <c r="AG260" s="90">
        <f t="shared" si="177"/>
        <v>1.5175990044082518E-15</v>
      </c>
      <c r="AH260" s="91"/>
      <c r="AI260" s="91"/>
      <c r="AJ260" s="91"/>
      <c r="AK260" s="91"/>
      <c r="AL260" s="91"/>
      <c r="AM260" s="91"/>
      <c r="AN260" s="91"/>
      <c r="AO260" s="91"/>
      <c r="AP260" s="91"/>
      <c r="AQ260" s="91"/>
      <c r="AR260" s="91"/>
      <c r="AS260" s="91"/>
      <c r="AT260" s="91"/>
      <c r="AU260" s="91"/>
      <c r="AV260" s="91"/>
      <c r="AW260" s="91"/>
      <c r="AX260" s="91"/>
      <c r="AY260" s="91"/>
      <c r="AZ260" s="91"/>
      <c r="BA260" s="91"/>
      <c r="BB260" s="86"/>
    </row>
    <row r="261" spans="1:55" s="1" customFormat="1" x14ac:dyDescent="0.2">
      <c r="A261" s="1" t="s">
        <v>141</v>
      </c>
      <c r="B261" s="86">
        <v>1400</v>
      </c>
      <c r="C261" s="86" t="s">
        <v>148</v>
      </c>
      <c r="D261" s="87" t="s">
        <v>3</v>
      </c>
      <c r="E261" s="87" t="s">
        <v>142</v>
      </c>
      <c r="F261" s="86">
        <v>0.2</v>
      </c>
      <c r="G261" s="86">
        <f t="shared" ref="G261:G324" si="178">1-F261</f>
        <v>0.8</v>
      </c>
      <c r="H261" s="87" t="s">
        <v>145</v>
      </c>
      <c r="I261" s="86" t="s">
        <v>144</v>
      </c>
      <c r="J261" s="86"/>
      <c r="K261" s="86">
        <v>5.0999999999999996</v>
      </c>
      <c r="L261" s="88">
        <v>15.7538689648781</v>
      </c>
      <c r="M261" s="86">
        <v>0.79449072700000001</v>
      </c>
      <c r="N261" s="86"/>
      <c r="O261" s="86"/>
      <c r="P261" s="89">
        <v>1.1617745388437699</v>
      </c>
      <c r="Q261" s="89">
        <v>1.0030189143313</v>
      </c>
      <c r="R261" s="89">
        <v>4.1978391290843602</v>
      </c>
      <c r="S261" s="86">
        <v>-4.0841441977460198</v>
      </c>
      <c r="T261" s="86">
        <v>-4.5026919666305201</v>
      </c>
      <c r="U261" s="86">
        <v>-11.1205145923436</v>
      </c>
      <c r="V261" s="86">
        <v>-4.0853170584175302</v>
      </c>
      <c r="W261" s="86">
        <v>-9.8400805308279793</v>
      </c>
      <c r="X261" s="86">
        <v>1.3183787000000001E-2</v>
      </c>
      <c r="Y261" s="86">
        <v>7.4669860000000001E-3</v>
      </c>
      <c r="Z261" s="90">
        <v>9.9483799999999998E-6</v>
      </c>
      <c r="AA261" s="90">
        <v>9.9483799999999998E-6</v>
      </c>
      <c r="AB261" s="91">
        <f>((EXP(S261)*0.04)/X261)*0.99279954</f>
        <v>5.0717763282267216E-2</v>
      </c>
      <c r="AC261" s="90">
        <f t="shared" si="174"/>
        <v>3.3044734908476134E-14</v>
      </c>
      <c r="AD261" s="90">
        <f t="shared" si="175"/>
        <v>3.8390531659509483E-14</v>
      </c>
      <c r="AE261" s="90">
        <f t="shared" si="176"/>
        <v>9.641649139208541E-7</v>
      </c>
      <c r="AF261" s="92">
        <f>((EXP(V261)*0.04)/X261)*0.00720046</f>
        <v>3.6740866988904555E-4</v>
      </c>
      <c r="AG261" s="90">
        <f t="shared" si="177"/>
        <v>1.5394884764819026E-15</v>
      </c>
      <c r="AH261" s="91"/>
      <c r="AI261" s="91"/>
      <c r="AJ261" s="91"/>
      <c r="AK261" s="91"/>
      <c r="AL261" s="91"/>
      <c r="AM261" s="91"/>
      <c r="AN261" s="91"/>
      <c r="AO261" s="91"/>
      <c r="AP261" s="91"/>
      <c r="AQ261" s="91"/>
      <c r="AR261" s="91"/>
      <c r="AS261" s="91"/>
      <c r="AT261" s="91"/>
      <c r="AU261" s="91"/>
      <c r="AV261" s="91"/>
      <c r="AW261" s="91"/>
      <c r="AX261" s="91"/>
      <c r="AY261" s="91"/>
      <c r="AZ261" s="91"/>
      <c r="BA261" s="91"/>
      <c r="BB261" s="86"/>
    </row>
    <row r="262" spans="1:55" s="1" customFormat="1" x14ac:dyDescent="0.2">
      <c r="A262" s="1" t="s">
        <v>141</v>
      </c>
      <c r="B262" s="86">
        <v>1400</v>
      </c>
      <c r="C262" s="86" t="s">
        <v>148</v>
      </c>
      <c r="D262" s="87" t="s">
        <v>3</v>
      </c>
      <c r="E262" s="87" t="s">
        <v>142</v>
      </c>
      <c r="F262" s="86">
        <v>0.2</v>
      </c>
      <c r="G262" s="86">
        <f t="shared" si="178"/>
        <v>0.8</v>
      </c>
      <c r="H262" s="87" t="s">
        <v>146</v>
      </c>
      <c r="I262" s="86" t="s">
        <v>144</v>
      </c>
      <c r="J262" s="86"/>
      <c r="K262" s="86">
        <v>5.0999999999999996</v>
      </c>
      <c r="L262" s="88">
        <v>15.7538689648781</v>
      </c>
      <c r="M262" s="86">
        <v>0.79449072700000001</v>
      </c>
      <c r="N262" s="86"/>
      <c r="O262" s="86"/>
      <c r="P262" s="89">
        <v>1.19672463603513</v>
      </c>
      <c r="Q262" s="89">
        <v>1.05832977254144</v>
      </c>
      <c r="R262" s="89">
        <v>4.5897691225974597</v>
      </c>
      <c r="S262" s="86">
        <v>-4.08477094394188</v>
      </c>
      <c r="T262" s="86">
        <v>-4.4736789688684002</v>
      </c>
      <c r="U262" s="86">
        <v>-11.0378239819984</v>
      </c>
      <c r="V262" s="86">
        <v>-4.0849953702416402</v>
      </c>
      <c r="W262" s="86">
        <v>-9.7504990197496202</v>
      </c>
      <c r="X262" s="86">
        <v>1.3183787000000001E-2</v>
      </c>
      <c r="Y262" s="86">
        <v>7.4669860000000001E-3</v>
      </c>
      <c r="Z262" s="90">
        <v>9.9483799999999998E-6</v>
      </c>
      <c r="AA262" s="90">
        <v>9.9483799999999998E-6</v>
      </c>
      <c r="AB262" s="91">
        <f>((EXP(S262)*0.04)/X262)*0.99279954</f>
        <v>5.0685986076229213E-2</v>
      </c>
      <c r="AC262" s="90">
        <f t="shared" si="174"/>
        <v>3.3024030735387623E-14</v>
      </c>
      <c r="AD262" s="90">
        <f t="shared" si="175"/>
        <v>3.9520671162219701E-14</v>
      </c>
      <c r="AE262" s="90">
        <f t="shared" si="176"/>
        <v>9.9254797633877823E-7</v>
      </c>
      <c r="AF262" s="92">
        <f>((EXP(V262)*0.04)/X262)*0.00720046</f>
        <v>3.6752687992623449E-4</v>
      </c>
      <c r="AG262" s="90">
        <f t="shared" si="177"/>
        <v>1.539983791385908E-15</v>
      </c>
      <c r="AH262" s="91"/>
      <c r="AI262" s="91"/>
      <c r="AJ262" s="91"/>
      <c r="AK262" s="91"/>
      <c r="AL262" s="91"/>
      <c r="AM262" s="91"/>
      <c r="AN262" s="91"/>
      <c r="AO262" s="91"/>
      <c r="AP262" s="91"/>
      <c r="AQ262" s="91"/>
      <c r="AR262" s="91"/>
      <c r="AS262" s="91"/>
      <c r="AT262" s="91"/>
      <c r="AU262" s="91"/>
      <c r="AV262" s="91"/>
      <c r="AW262" s="91"/>
      <c r="AX262" s="91"/>
      <c r="AY262" s="91"/>
      <c r="AZ262" s="91"/>
      <c r="BA262" s="91"/>
      <c r="BB262" s="86"/>
    </row>
    <row r="263" spans="1:55" s="93" customFormat="1" x14ac:dyDescent="0.2">
      <c r="A263" s="93" t="s">
        <v>141</v>
      </c>
      <c r="B263" s="94">
        <v>1400</v>
      </c>
      <c r="C263" s="94" t="s">
        <v>148</v>
      </c>
      <c r="D263" s="95" t="s">
        <v>147</v>
      </c>
      <c r="E263" s="95" t="s">
        <v>142</v>
      </c>
      <c r="F263" s="94">
        <v>0.2</v>
      </c>
      <c r="G263" s="94">
        <f t="shared" si="178"/>
        <v>0.8</v>
      </c>
      <c r="H263" s="95" t="s">
        <v>143</v>
      </c>
      <c r="I263" s="94" t="s">
        <v>144</v>
      </c>
      <c r="J263" s="94"/>
      <c r="K263" s="94">
        <v>5.0999999999999996</v>
      </c>
      <c r="L263" s="96">
        <v>15.7538689648781</v>
      </c>
      <c r="M263" s="94"/>
      <c r="N263" s="96">
        <v>0.42846872753414811</v>
      </c>
      <c r="O263" s="96">
        <v>0.571531272465852</v>
      </c>
      <c r="P263" s="97">
        <f t="shared" ref="P263:Q265" si="179">((P260*$O263*AC260)+(P257*$N263*AC257))/(AC260*$O263+AC257*$N263)</f>
        <v>1.2004418258894676</v>
      </c>
      <c r="Q263" s="97">
        <f t="shared" si="179"/>
        <v>1.3970328913365107</v>
      </c>
      <c r="R263" s="97">
        <f>((R260*$O263*AG260)+(R257*$N263*AG257))/(AG260*$O263+AG257*$N263)</f>
        <v>3.0816726429226371</v>
      </c>
      <c r="S263" s="94"/>
      <c r="T263" s="94"/>
      <c r="U263" s="94"/>
      <c r="V263" s="94"/>
      <c r="W263" s="94"/>
      <c r="X263" s="94"/>
      <c r="Y263" s="94"/>
      <c r="Z263" s="98"/>
      <c r="AA263" s="98"/>
      <c r="AB263" s="94"/>
      <c r="AC263" s="94"/>
      <c r="AD263" s="94"/>
      <c r="AE263" s="94"/>
      <c r="AF263" s="94"/>
      <c r="AG263" s="94"/>
      <c r="AH263" s="100"/>
      <c r="AI263" s="100"/>
      <c r="AJ263" s="100"/>
      <c r="AK263" s="100"/>
      <c r="AL263" s="100"/>
      <c r="AM263" s="100"/>
      <c r="AN263" s="100"/>
      <c r="AO263" s="100"/>
      <c r="AP263" s="100"/>
      <c r="AQ263" s="100"/>
      <c r="AR263" s="100"/>
      <c r="AS263" s="100"/>
      <c r="AT263" s="100"/>
      <c r="AU263" s="100"/>
      <c r="AV263" s="100"/>
      <c r="AW263" s="100"/>
      <c r="AX263" s="100"/>
      <c r="AY263" s="100"/>
      <c r="AZ263" s="100"/>
      <c r="BA263" s="100"/>
      <c r="BB263" s="96">
        <v>14.118167254356564</v>
      </c>
      <c r="BC263" s="99">
        <f>($BE$3 - BB263*(2.7-3.3) - 200*(3.3)) / (1.03-3.3) * 1000</f>
        <v>-145.77108044663737</v>
      </c>
    </row>
    <row r="264" spans="1:55" s="93" customFormat="1" x14ac:dyDescent="0.2">
      <c r="A264" s="93" t="s">
        <v>141</v>
      </c>
      <c r="B264" s="94">
        <v>1400</v>
      </c>
      <c r="C264" s="94" t="s">
        <v>148</v>
      </c>
      <c r="D264" s="95" t="s">
        <v>147</v>
      </c>
      <c r="E264" s="95" t="s">
        <v>142</v>
      </c>
      <c r="F264" s="94">
        <v>0.2</v>
      </c>
      <c r="G264" s="94">
        <f t="shared" si="178"/>
        <v>0.8</v>
      </c>
      <c r="H264" s="95" t="s">
        <v>145</v>
      </c>
      <c r="I264" s="94" t="s">
        <v>144</v>
      </c>
      <c r="J264" s="94"/>
      <c r="K264" s="94">
        <v>5.0999999999999996</v>
      </c>
      <c r="L264" s="96">
        <v>15.7538689648781</v>
      </c>
      <c r="M264" s="94"/>
      <c r="N264" s="96">
        <v>0.42846872753414811</v>
      </c>
      <c r="O264" s="96">
        <v>0.571531272465852</v>
      </c>
      <c r="P264" s="97">
        <f t="shared" si="179"/>
        <v>1.1162492707838316</v>
      </c>
      <c r="Q264" s="97">
        <f t="shared" si="179"/>
        <v>1.0022578295704525</v>
      </c>
      <c r="R264" s="97">
        <f>((R261*$O264*AG261)+(R258*$N264*AG258))/(AG261*$O264+AG258*$N264)</f>
        <v>3.2237550356045017</v>
      </c>
      <c r="S264" s="94"/>
      <c r="T264" s="94"/>
      <c r="U264" s="94"/>
      <c r="V264" s="94"/>
      <c r="W264" s="94"/>
      <c r="X264" s="94"/>
      <c r="Y264" s="94"/>
      <c r="Z264" s="98"/>
      <c r="AA264" s="98"/>
      <c r="AB264" s="94"/>
      <c r="AC264" s="94"/>
      <c r="AD264" s="94"/>
      <c r="AE264" s="94"/>
      <c r="AF264" s="94"/>
      <c r="AG264" s="94"/>
      <c r="AH264" s="100"/>
      <c r="AI264" s="100"/>
      <c r="AJ264" s="100"/>
      <c r="AK264" s="100"/>
      <c r="AL264" s="100"/>
      <c r="AM264" s="100"/>
      <c r="AN264" s="100"/>
      <c r="AO264" s="100"/>
      <c r="AP264" s="100"/>
      <c r="AQ264" s="100"/>
      <c r="AR264" s="100"/>
      <c r="AS264" s="100"/>
      <c r="AT264" s="100"/>
      <c r="AU264" s="100"/>
      <c r="AV264" s="100"/>
      <c r="AW264" s="100"/>
      <c r="AX264" s="100"/>
      <c r="AY264" s="100"/>
      <c r="AZ264" s="100"/>
      <c r="BA264" s="100"/>
      <c r="BB264" s="96">
        <v>14.118167254356564</v>
      </c>
      <c r="BC264" s="99">
        <f>($BE$3 - BB264*(2.7-3.3) - 200*(3.3)) / (1.03-3.3) * 1000</f>
        <v>-145.77108044663737</v>
      </c>
    </row>
    <row r="265" spans="1:55" s="93" customFormat="1" x14ac:dyDescent="0.2">
      <c r="A265" s="93" t="s">
        <v>141</v>
      </c>
      <c r="B265" s="94">
        <v>1400</v>
      </c>
      <c r="C265" s="94" t="s">
        <v>148</v>
      </c>
      <c r="D265" s="95" t="s">
        <v>147</v>
      </c>
      <c r="E265" s="95" t="s">
        <v>142</v>
      </c>
      <c r="F265" s="94">
        <v>0.2</v>
      </c>
      <c r="G265" s="94">
        <f t="shared" si="178"/>
        <v>0.8</v>
      </c>
      <c r="H265" s="95" t="s">
        <v>146</v>
      </c>
      <c r="I265" s="94" t="s">
        <v>144</v>
      </c>
      <c r="J265" s="94"/>
      <c r="K265" s="94">
        <v>5.0999999999999996</v>
      </c>
      <c r="L265" s="96">
        <v>15.7538689648781</v>
      </c>
      <c r="M265" s="94"/>
      <c r="N265" s="96">
        <v>0.42846872753414811</v>
      </c>
      <c r="O265" s="96">
        <v>0.571531272465852</v>
      </c>
      <c r="P265" s="97">
        <f t="shared" si="179"/>
        <v>1.1375491971309646</v>
      </c>
      <c r="Q265" s="97">
        <f t="shared" si="179"/>
        <v>1.0525888403521479</v>
      </c>
      <c r="R265" s="97">
        <f>((R262*$O265*AG262)+(R259*$N265*AG259))/(AG262*$O265+AG259*$N265)</f>
        <v>3.5336190778897762</v>
      </c>
      <c r="S265" s="94"/>
      <c r="T265" s="94"/>
      <c r="U265" s="94"/>
      <c r="V265" s="94"/>
      <c r="W265" s="94"/>
      <c r="X265" s="94"/>
      <c r="Y265" s="94"/>
      <c r="Z265" s="98"/>
      <c r="AA265" s="98"/>
      <c r="AB265" s="94"/>
      <c r="AC265" s="94"/>
      <c r="AD265" s="94"/>
      <c r="AE265" s="94"/>
      <c r="AF265" s="94"/>
      <c r="AG265" s="94"/>
      <c r="AH265" s="100"/>
      <c r="AI265" s="100"/>
      <c r="AJ265" s="100"/>
      <c r="AK265" s="100"/>
      <c r="AL265" s="100"/>
      <c r="AM265" s="100"/>
      <c r="AN265" s="100"/>
      <c r="AO265" s="100"/>
      <c r="AP265" s="100"/>
      <c r="AQ265" s="100"/>
      <c r="AR265" s="100"/>
      <c r="AS265" s="100"/>
      <c r="AT265" s="100"/>
      <c r="AU265" s="100"/>
      <c r="AV265" s="100"/>
      <c r="AW265" s="100"/>
      <c r="AX265" s="100"/>
      <c r="AY265" s="100"/>
      <c r="AZ265" s="100"/>
      <c r="BA265" s="100"/>
      <c r="BB265" s="96">
        <v>14.118167254356564</v>
      </c>
      <c r="BC265" s="99">
        <f>($BE$3 - BB265*(2.7-3.3) - 200*(3.3)) / (1.03-3.3) * 1000</f>
        <v>-145.77108044663737</v>
      </c>
    </row>
    <row r="266" spans="1:55" s="77" customFormat="1" x14ac:dyDescent="0.2">
      <c r="A266" s="77" t="s">
        <v>141</v>
      </c>
      <c r="B266" s="78">
        <v>1400</v>
      </c>
      <c r="C266" s="78" t="s">
        <v>148</v>
      </c>
      <c r="D266" s="79" t="s">
        <v>4</v>
      </c>
      <c r="E266" s="79" t="s">
        <v>142</v>
      </c>
      <c r="F266" s="78">
        <v>0.5</v>
      </c>
      <c r="G266" s="78">
        <f t="shared" si="178"/>
        <v>0.5</v>
      </c>
      <c r="H266" s="79" t="s">
        <v>143</v>
      </c>
      <c r="I266" s="78" t="s">
        <v>144</v>
      </c>
      <c r="J266" s="78"/>
      <c r="K266" s="78">
        <v>5.0999999999999996</v>
      </c>
      <c r="L266" s="80">
        <v>15.7538689648781</v>
      </c>
      <c r="M266" s="78">
        <v>8.9457142000000003E-2</v>
      </c>
      <c r="N266" s="78"/>
      <c r="O266" s="78"/>
      <c r="P266" s="81">
        <v>0.99490011805853595</v>
      </c>
      <c r="Q266" s="81">
        <v>1.10195344932144</v>
      </c>
      <c r="R266" s="81">
        <v>1.3082706683037599</v>
      </c>
      <c r="S266" s="78">
        <v>-3.6017822797300698</v>
      </c>
      <c r="T266" s="78">
        <v>-3.6504131170135601</v>
      </c>
      <c r="U266" s="78">
        <v>-9.0194653996770793</v>
      </c>
      <c r="V266" s="78">
        <v>-3.6021266666603</v>
      </c>
      <c r="W266" s="78">
        <v>-8.8430751591463608</v>
      </c>
      <c r="X266" s="78">
        <v>2.4658919999999999E-3</v>
      </c>
      <c r="Y266" s="78">
        <v>2.3608829999999998E-3</v>
      </c>
      <c r="Z266" s="82">
        <v>9.9807099999999999E-6</v>
      </c>
      <c r="AA266" s="82">
        <v>9.9807099999999999E-6</v>
      </c>
      <c r="AB266" s="83">
        <f>((EXP(S266)*0.0047)/X266)*0.99279954</f>
        <v>5.1612061304148395E-2</v>
      </c>
      <c r="AC266" s="82">
        <f t="shared" ref="AC266:AC271" si="180">AB266/238.050785*0.0000000001551</f>
        <v>3.3627407312575832E-14</v>
      </c>
      <c r="AD266" s="82">
        <f t="shared" ref="AD266:AD271" si="181">P266*AC266</f>
        <v>3.3455911505284173E-14</v>
      </c>
      <c r="AE266" s="82">
        <f t="shared" ref="AE266:AE271" si="182">AD266*230/0.000009158</f>
        <v>8.4023363684378252E-7</v>
      </c>
      <c r="AF266" s="84">
        <f>((EXP(V266)*0.0047)/X266)*0.00720046</f>
        <v>3.7419701086689923E-4</v>
      </c>
      <c r="AG266" s="82">
        <f t="shared" ref="AG266:AG271" si="183">AF266/235.043992*0.00000000098486385</f>
        <v>1.5679324778523427E-15</v>
      </c>
      <c r="AH266" s="83"/>
      <c r="AI266" s="83"/>
      <c r="AJ266" s="83"/>
      <c r="AK266" s="83"/>
      <c r="AL266" s="83"/>
      <c r="AM266" s="83"/>
      <c r="AN266" s="83"/>
      <c r="AO266" s="83"/>
      <c r="AP266" s="83"/>
      <c r="AQ266" s="83"/>
      <c r="AR266" s="83"/>
      <c r="AS266" s="83"/>
      <c r="AT266" s="83"/>
      <c r="AU266" s="83"/>
      <c r="AV266" s="83"/>
      <c r="AW266" s="83"/>
      <c r="AX266" s="83"/>
      <c r="AY266" s="83"/>
      <c r="AZ266" s="83"/>
      <c r="BA266" s="83"/>
      <c r="BB266" s="78"/>
    </row>
    <row r="267" spans="1:55" s="77" customFormat="1" x14ac:dyDescent="0.2">
      <c r="A267" s="77" t="s">
        <v>141</v>
      </c>
      <c r="B267" s="78">
        <v>1400</v>
      </c>
      <c r="C267" s="78" t="s">
        <v>148</v>
      </c>
      <c r="D267" s="79" t="s">
        <v>4</v>
      </c>
      <c r="E267" s="79" t="s">
        <v>142</v>
      </c>
      <c r="F267" s="78">
        <v>0.5</v>
      </c>
      <c r="G267" s="78">
        <f t="shared" si="178"/>
        <v>0.5</v>
      </c>
      <c r="H267" s="79" t="s">
        <v>145</v>
      </c>
      <c r="I267" s="78" t="s">
        <v>144</v>
      </c>
      <c r="J267" s="78"/>
      <c r="K267" s="78">
        <v>5.0999999999999996</v>
      </c>
      <c r="L267" s="80">
        <v>15.7538689648781</v>
      </c>
      <c r="M267" s="78">
        <v>8.9457142000000003E-2</v>
      </c>
      <c r="N267" s="78"/>
      <c r="O267" s="78"/>
      <c r="P267" s="81">
        <v>1.0016461048293701</v>
      </c>
      <c r="Q267" s="81">
        <v>1.00003583761259</v>
      </c>
      <c r="R267" s="81">
        <v>1.01823127420996</v>
      </c>
      <c r="S267" s="78">
        <v>-3.57866597541617</v>
      </c>
      <c r="T267" s="78">
        <v>-3.6205391304927699</v>
      </c>
      <c r="U267" s="78">
        <v>-9.0866400440292896</v>
      </c>
      <c r="V267" s="78">
        <v>-3.5794022656184299</v>
      </c>
      <c r="W267" s="78">
        <v>-9.0709898454779392</v>
      </c>
      <c r="X267" s="78">
        <v>2.4658919999999999E-3</v>
      </c>
      <c r="Y267" s="78">
        <v>2.3608829999999998E-3</v>
      </c>
      <c r="Z267" s="82">
        <v>9.9807099999999999E-6</v>
      </c>
      <c r="AA267" s="82">
        <v>9.9807099999999999E-6</v>
      </c>
      <c r="AB267" s="83">
        <f>((EXP(S267)*0.0047)/X267)*0.99279954</f>
        <v>5.2819038094361559E-2</v>
      </c>
      <c r="AC267" s="82">
        <f t="shared" si="180"/>
        <v>3.4413802955682241E-14</v>
      </c>
      <c r="AD267" s="82">
        <f t="shared" si="181"/>
        <v>3.4470451682924583E-14</v>
      </c>
      <c r="AE267" s="82">
        <f t="shared" si="182"/>
        <v>8.657134622267585E-7</v>
      </c>
      <c r="AF267" s="84">
        <f>((EXP(V267)*0.0047)/X267)*0.00720046</f>
        <v>3.8279776721386919E-4</v>
      </c>
      <c r="AG267" s="82">
        <f t="shared" si="183"/>
        <v>1.603970727274131E-15</v>
      </c>
      <c r="AH267" s="83"/>
      <c r="AI267" s="83"/>
      <c r="AJ267" s="83"/>
      <c r="AK267" s="83"/>
      <c r="AL267" s="83"/>
      <c r="AM267" s="83"/>
      <c r="AN267" s="83"/>
      <c r="AO267" s="83"/>
      <c r="AP267" s="83"/>
      <c r="AQ267" s="83"/>
      <c r="AR267" s="83"/>
      <c r="AS267" s="83"/>
      <c r="AT267" s="83"/>
      <c r="AU267" s="83"/>
      <c r="AV267" s="83"/>
      <c r="AW267" s="83"/>
      <c r="AX267" s="83"/>
      <c r="AY267" s="83"/>
      <c r="AZ267" s="83"/>
      <c r="BA267" s="83"/>
      <c r="BB267" s="78"/>
    </row>
    <row r="268" spans="1:55" s="77" customFormat="1" x14ac:dyDescent="0.2">
      <c r="A268" s="77" t="s">
        <v>141</v>
      </c>
      <c r="B268" s="78">
        <v>1400</v>
      </c>
      <c r="C268" s="78" t="s">
        <v>148</v>
      </c>
      <c r="D268" s="79" t="s">
        <v>4</v>
      </c>
      <c r="E268" s="79" t="s">
        <v>142</v>
      </c>
      <c r="F268" s="78">
        <v>0.5</v>
      </c>
      <c r="G268" s="78">
        <f t="shared" si="178"/>
        <v>0.5</v>
      </c>
      <c r="H268" s="79" t="s">
        <v>146</v>
      </c>
      <c r="I268" s="78" t="s">
        <v>144</v>
      </c>
      <c r="J268" s="78"/>
      <c r="K268" s="78">
        <v>5.0999999999999996</v>
      </c>
      <c r="L268" s="80">
        <v>15.7538689648781</v>
      </c>
      <c r="M268" s="78">
        <v>8.9457142000000003E-2</v>
      </c>
      <c r="N268" s="78"/>
      <c r="O268" s="78"/>
      <c r="P268" s="81">
        <v>0.99883819743245394</v>
      </c>
      <c r="Q268" s="81">
        <v>1.01730229960148</v>
      </c>
      <c r="R268" s="81">
        <v>1.1823581590919701</v>
      </c>
      <c r="S268" s="78">
        <v>-3.58460593246767</v>
      </c>
      <c r="T268" s="78">
        <v>-3.6292863170113798</v>
      </c>
      <c r="U268" s="78">
        <v>-9.0782687482084103</v>
      </c>
      <c r="V268" s="78">
        <v>-3.5854502259489598</v>
      </c>
      <c r="W268" s="78">
        <v>-8.92759399885486</v>
      </c>
      <c r="X268" s="78">
        <v>2.4658919999999999E-3</v>
      </c>
      <c r="Y268" s="78">
        <v>2.3608829999999998E-3</v>
      </c>
      <c r="Z268" s="82">
        <v>9.9807099999999999E-6</v>
      </c>
      <c r="AA268" s="82">
        <v>9.9807099999999999E-6</v>
      </c>
      <c r="AB268" s="83">
        <f>((EXP(S268)*0.0047)/X268)*0.99279954</f>
        <v>5.2506225243778119E-2</v>
      </c>
      <c r="AC268" s="82">
        <f t="shared" si="180"/>
        <v>3.4209992356504881E-14</v>
      </c>
      <c r="AD268" s="82">
        <f t="shared" si="181"/>
        <v>3.4170247099549362E-14</v>
      </c>
      <c r="AE268" s="82">
        <f t="shared" si="182"/>
        <v>8.581739280297394E-7</v>
      </c>
      <c r="AF268" s="84">
        <f>((EXP(V268)*0.0047)/X268)*0.00720046</f>
        <v>3.8048960836533529E-4</v>
      </c>
      <c r="AG268" s="82">
        <f t="shared" si="183"/>
        <v>1.5942992517744352E-15</v>
      </c>
      <c r="AH268" s="83"/>
      <c r="AI268" s="83"/>
      <c r="AJ268" s="83"/>
      <c r="AK268" s="83"/>
      <c r="AL268" s="83"/>
      <c r="AM268" s="83"/>
      <c r="AN268" s="83"/>
      <c r="AO268" s="83"/>
      <c r="AP268" s="83"/>
      <c r="AQ268" s="83"/>
      <c r="AR268" s="83"/>
      <c r="AS268" s="83"/>
      <c r="AT268" s="83"/>
      <c r="AU268" s="83"/>
      <c r="AV268" s="83"/>
      <c r="AW268" s="83"/>
      <c r="AX268" s="83"/>
      <c r="AY268" s="83"/>
      <c r="AZ268" s="83"/>
      <c r="BA268" s="83"/>
      <c r="BB268" s="78"/>
    </row>
    <row r="269" spans="1:55" s="1" customFormat="1" x14ac:dyDescent="0.2">
      <c r="A269" s="1" t="s">
        <v>141</v>
      </c>
      <c r="B269" s="86">
        <v>1400</v>
      </c>
      <c r="C269" s="86" t="s">
        <v>148</v>
      </c>
      <c r="D269" s="87" t="s">
        <v>3</v>
      </c>
      <c r="E269" s="87" t="s">
        <v>142</v>
      </c>
      <c r="F269" s="86">
        <v>0.5</v>
      </c>
      <c r="G269" s="86">
        <f t="shared" si="178"/>
        <v>0.5</v>
      </c>
      <c r="H269" s="87" t="s">
        <v>143</v>
      </c>
      <c r="I269" s="86" t="s">
        <v>144</v>
      </c>
      <c r="J269" s="86"/>
      <c r="K269" s="86">
        <v>5.0999999999999996</v>
      </c>
      <c r="L269" s="88">
        <v>15.7538689648781</v>
      </c>
      <c r="M269" s="86">
        <v>0.56917466500000002</v>
      </c>
      <c r="N269" s="86"/>
      <c r="O269" s="86"/>
      <c r="P269" s="89">
        <v>1.2686851347699499</v>
      </c>
      <c r="Q269" s="89">
        <v>1.9987918425949001</v>
      </c>
      <c r="R269" s="89">
        <v>3.9413602168973498</v>
      </c>
      <c r="S269" s="86">
        <v>-3.7708638456189698</v>
      </c>
      <c r="T269" s="86">
        <v>-4.1016848873578304</v>
      </c>
      <c r="U269" s="86">
        <v>-10.0289480702139</v>
      </c>
      <c r="V269" s="86">
        <v>-3.7714014858943301</v>
      </c>
      <c r="W269" s="86">
        <v>-9.5884837705683896</v>
      </c>
      <c r="X269" s="86">
        <v>1.3176375000000001E-2</v>
      </c>
      <c r="Y269" s="86">
        <v>7.4605069999999999E-3</v>
      </c>
      <c r="Z269" s="90">
        <v>9.9499999999999996E-6</v>
      </c>
      <c r="AA269" s="90">
        <v>9.9499999999999996E-6</v>
      </c>
      <c r="AB269" s="91">
        <f>((EXP(S269)*0.04)/X269)*0.99279954</f>
        <v>6.9416106709815836E-2</v>
      </c>
      <c r="AC269" s="90">
        <f t="shared" si="180"/>
        <v>4.5227484339916957E-14</v>
      </c>
      <c r="AD269" s="90">
        <f t="shared" si="181"/>
        <v>5.7379437065093342E-14</v>
      </c>
      <c r="AE269" s="90">
        <f t="shared" si="182"/>
        <v>1.4410647002589506E-6</v>
      </c>
      <c r="AF269" s="92">
        <f>((EXP(V269)*0.04)/X269)*0.00720046</f>
        <v>5.0318238900127891E-4</v>
      </c>
      <c r="AG269" s="90">
        <f t="shared" si="183"/>
        <v>2.1083974138934689E-15</v>
      </c>
      <c r="AH269" s="91"/>
      <c r="AI269" s="91"/>
      <c r="AJ269" s="91"/>
      <c r="AK269" s="91"/>
      <c r="AL269" s="91"/>
      <c r="AM269" s="91"/>
      <c r="AN269" s="91"/>
      <c r="AO269" s="91"/>
      <c r="AP269" s="91"/>
      <c r="AQ269" s="91"/>
      <c r="AR269" s="91"/>
      <c r="AS269" s="91"/>
      <c r="AT269" s="91"/>
      <c r="AU269" s="91"/>
      <c r="AV269" s="91"/>
      <c r="AW269" s="91"/>
      <c r="AX269" s="91"/>
      <c r="AY269" s="91"/>
      <c r="AZ269" s="91"/>
      <c r="BA269" s="91"/>
      <c r="BB269" s="86"/>
    </row>
    <row r="270" spans="1:55" s="1" customFormat="1" x14ac:dyDescent="0.2">
      <c r="A270" s="1" t="s">
        <v>141</v>
      </c>
      <c r="B270" s="86">
        <v>1400</v>
      </c>
      <c r="C270" s="86" t="s">
        <v>148</v>
      </c>
      <c r="D270" s="87" t="s">
        <v>3</v>
      </c>
      <c r="E270" s="87" t="s">
        <v>142</v>
      </c>
      <c r="F270" s="86">
        <v>0.5</v>
      </c>
      <c r="G270" s="86">
        <f t="shared" si="178"/>
        <v>0.5</v>
      </c>
      <c r="H270" s="87" t="s">
        <v>145</v>
      </c>
      <c r="I270" s="86" t="s">
        <v>144</v>
      </c>
      <c r="J270" s="86"/>
      <c r="K270" s="86">
        <v>5.0999999999999996</v>
      </c>
      <c r="L270" s="88">
        <v>15.7538689648781</v>
      </c>
      <c r="M270" s="86">
        <v>0.56917466500000002</v>
      </c>
      <c r="N270" s="86"/>
      <c r="O270" s="86"/>
      <c r="P270" s="89">
        <v>1.1517757233330601</v>
      </c>
      <c r="Q270" s="89">
        <v>1.00285691279138</v>
      </c>
      <c r="R270" s="89">
        <v>7.2157225405918801</v>
      </c>
      <c r="S270" s="86">
        <v>-3.70192826344431</v>
      </c>
      <c r="T270" s="86">
        <v>-4.1294254836662496</v>
      </c>
      <c r="U270" s="86">
        <v>-10.7463787462786</v>
      </c>
      <c r="V270" s="86">
        <v>-3.7041962285516599</v>
      </c>
      <c r="W270" s="86">
        <v>-8.9165420782336096</v>
      </c>
      <c r="X270" s="86">
        <v>1.3176375000000001E-2</v>
      </c>
      <c r="Y270" s="86">
        <v>7.4605069999999999E-3</v>
      </c>
      <c r="Z270" s="90">
        <v>9.9499999999999996E-6</v>
      </c>
      <c r="AA270" s="90">
        <v>9.9499999999999996E-6</v>
      </c>
      <c r="AB270" s="91">
        <f>((EXP(S270)*0.04)/X270)*0.99279954</f>
        <v>7.4370139310048988E-2</v>
      </c>
      <c r="AC270" s="90">
        <f t="shared" si="180"/>
        <v>4.8455242888565137E-14</v>
      </c>
      <c r="AD270" s="90">
        <f t="shared" si="181"/>
        <v>5.5809572427256229E-14</v>
      </c>
      <c r="AE270" s="90">
        <f t="shared" si="182"/>
        <v>1.4016380932811676E-6</v>
      </c>
      <c r="AF270" s="92">
        <f>((EXP(V270)*0.04)/X270)*0.00720046</f>
        <v>5.3816110343843729E-4</v>
      </c>
      <c r="AG270" s="90">
        <f t="shared" si="183"/>
        <v>2.2549626210085285E-15</v>
      </c>
      <c r="AH270" s="91"/>
      <c r="AI270" s="91"/>
      <c r="AJ270" s="91"/>
      <c r="AK270" s="91"/>
      <c r="AL270" s="91"/>
      <c r="AM270" s="91"/>
      <c r="AN270" s="91"/>
      <c r="AO270" s="91"/>
      <c r="AP270" s="91"/>
      <c r="AQ270" s="91"/>
      <c r="AR270" s="91"/>
      <c r="AS270" s="91"/>
      <c r="AT270" s="91"/>
      <c r="AU270" s="91"/>
      <c r="AV270" s="91"/>
      <c r="AW270" s="91"/>
      <c r="AX270" s="91"/>
      <c r="AY270" s="91"/>
      <c r="AZ270" s="91"/>
      <c r="BA270" s="91"/>
      <c r="BB270" s="86"/>
    </row>
    <row r="271" spans="1:55" s="1" customFormat="1" x14ac:dyDescent="0.2">
      <c r="A271" s="1" t="s">
        <v>141</v>
      </c>
      <c r="B271" s="86">
        <v>1400</v>
      </c>
      <c r="C271" s="86" t="s">
        <v>148</v>
      </c>
      <c r="D271" s="87" t="s">
        <v>3</v>
      </c>
      <c r="E271" s="87" t="s">
        <v>142</v>
      </c>
      <c r="F271" s="86">
        <v>0.5</v>
      </c>
      <c r="G271" s="86">
        <f t="shared" si="178"/>
        <v>0.5</v>
      </c>
      <c r="H271" s="87" t="s">
        <v>146</v>
      </c>
      <c r="I271" s="86" t="s">
        <v>144</v>
      </c>
      <c r="J271" s="86"/>
      <c r="K271" s="86">
        <v>5.0999999999999996</v>
      </c>
      <c r="L271" s="88">
        <v>15.7538689648781</v>
      </c>
      <c r="M271" s="86">
        <v>0.56917466500000002</v>
      </c>
      <c r="N271" s="86"/>
      <c r="O271" s="86"/>
      <c r="P271" s="89">
        <v>1.1925473855511199</v>
      </c>
      <c r="Q271" s="89">
        <v>1.0993059733361299</v>
      </c>
      <c r="R271" s="89">
        <v>7.70780275250734</v>
      </c>
      <c r="S271" s="86">
        <v>-3.7026851623794101</v>
      </c>
      <c r="T271" s="86">
        <v>-4.09539556201271</v>
      </c>
      <c r="U271" s="86">
        <v>-10.6205226168458</v>
      </c>
      <c r="V271" s="86">
        <v>-3.7029081587933002</v>
      </c>
      <c r="W271" s="86">
        <v>-8.8492831796589702</v>
      </c>
      <c r="X271" s="86">
        <v>1.3176375000000001E-2</v>
      </c>
      <c r="Y271" s="86">
        <v>7.4605069999999999E-3</v>
      </c>
      <c r="Z271" s="90">
        <v>9.9499999999999996E-6</v>
      </c>
      <c r="AA271" s="90">
        <v>9.9499999999999996E-6</v>
      </c>
      <c r="AB271" s="91">
        <f>((EXP(S271)*0.04)/X271)*0.99279954</f>
        <v>7.431386992860578E-2</v>
      </c>
      <c r="AC271" s="90">
        <f t="shared" si="180"/>
        <v>4.8418581043228896E-14</v>
      </c>
      <c r="AD271" s="90">
        <f t="shared" si="181"/>
        <v>5.7741452235197635E-14</v>
      </c>
      <c r="AE271" s="90">
        <f t="shared" si="182"/>
        <v>1.4501565859462172E-6</v>
      </c>
      <c r="AF271" s="92">
        <f>((EXP(V271)*0.04)/X271)*0.00720046</f>
        <v>5.388547391105659E-4</v>
      </c>
      <c r="AG271" s="90">
        <f t="shared" si="183"/>
        <v>2.257869041601274E-15</v>
      </c>
      <c r="AH271" s="91"/>
      <c r="AI271" s="91"/>
      <c r="AJ271" s="91"/>
      <c r="AK271" s="91"/>
      <c r="AL271" s="91"/>
      <c r="AM271" s="91"/>
      <c r="AN271" s="91"/>
      <c r="AO271" s="91"/>
      <c r="AP271" s="91"/>
      <c r="AQ271" s="91"/>
      <c r="AR271" s="91"/>
      <c r="AS271" s="91"/>
      <c r="AT271" s="91"/>
      <c r="AU271" s="91"/>
      <c r="AV271" s="91"/>
      <c r="AW271" s="91"/>
      <c r="AX271" s="91"/>
      <c r="AY271" s="91"/>
      <c r="AZ271" s="91"/>
      <c r="BA271" s="91"/>
      <c r="BB271" s="86"/>
    </row>
    <row r="272" spans="1:55" s="93" customFormat="1" x14ac:dyDescent="0.2">
      <c r="A272" s="93" t="s">
        <v>141</v>
      </c>
      <c r="B272" s="94">
        <v>1400</v>
      </c>
      <c r="C272" s="94" t="s">
        <v>148</v>
      </c>
      <c r="D272" s="95" t="s">
        <v>147</v>
      </c>
      <c r="E272" s="95" t="s">
        <v>142</v>
      </c>
      <c r="F272" s="94">
        <v>0.5</v>
      </c>
      <c r="G272" s="94">
        <f t="shared" si="178"/>
        <v>0.5</v>
      </c>
      <c r="H272" s="95" t="s">
        <v>143</v>
      </c>
      <c r="I272" s="94" t="s">
        <v>144</v>
      </c>
      <c r="J272" s="94"/>
      <c r="K272" s="94">
        <v>5.0999999999999996</v>
      </c>
      <c r="L272" s="96">
        <v>15.7538689648781</v>
      </c>
      <c r="M272" s="94"/>
      <c r="N272" s="96">
        <v>0.13582112101525912</v>
      </c>
      <c r="O272" s="96">
        <v>0.86417887898474088</v>
      </c>
      <c r="P272" s="97">
        <f t="shared" ref="P272:Q274" si="184">((P269*$O272*AC269)+(P266*$N272*AC266))/(AC269*$O272+AC266*$N272)</f>
        <v>1.2400389536082248</v>
      </c>
      <c r="Q272" s="97">
        <f t="shared" si="184"/>
        <v>1.9235056380218754</v>
      </c>
      <c r="R272" s="97">
        <f>((R269*$O272*AG269)+(R266*$N272*AG266))/(AG269*$O272+AG266*$N272)</f>
        <v>3.6658118553782333</v>
      </c>
      <c r="S272" s="94"/>
      <c r="T272" s="94"/>
      <c r="U272" s="94"/>
      <c r="V272" s="94"/>
      <c r="W272" s="94"/>
      <c r="X272" s="94"/>
      <c r="Y272" s="94"/>
      <c r="Z272" s="98"/>
      <c r="AA272" s="98"/>
      <c r="AB272" s="94"/>
      <c r="AC272" s="94"/>
      <c r="AD272" s="94"/>
      <c r="AE272" s="94"/>
      <c r="AF272" s="94"/>
      <c r="AG272" s="94"/>
      <c r="AH272" s="100"/>
      <c r="AI272" s="100"/>
      <c r="AJ272" s="100"/>
      <c r="AK272" s="100"/>
      <c r="AL272" s="100"/>
      <c r="AM272" s="100"/>
      <c r="AN272" s="100"/>
      <c r="AO272" s="100"/>
      <c r="AP272" s="100"/>
      <c r="AQ272" s="100"/>
      <c r="AR272" s="100"/>
      <c r="AS272" s="100"/>
      <c r="AT272" s="100"/>
      <c r="AU272" s="100"/>
      <c r="AV272" s="100"/>
      <c r="AW272" s="100"/>
      <c r="AX272" s="100"/>
      <c r="AY272" s="100"/>
      <c r="AZ272" s="100"/>
      <c r="BA272" s="100"/>
      <c r="BB272" s="96">
        <v>19.633918442413595</v>
      </c>
      <c r="BC272" s="99">
        <f>($BE$3 - BB272*(2.7-3.3) - 200*(3.3)) / (1.03-3.3) * 1000</f>
        <v>-1603.6788834572885</v>
      </c>
    </row>
    <row r="273" spans="1:55" s="93" customFormat="1" x14ac:dyDescent="0.2">
      <c r="A273" s="93" t="s">
        <v>141</v>
      </c>
      <c r="B273" s="94">
        <v>1400</v>
      </c>
      <c r="C273" s="94" t="s">
        <v>148</v>
      </c>
      <c r="D273" s="95" t="s">
        <v>147</v>
      </c>
      <c r="E273" s="95" t="s">
        <v>142</v>
      </c>
      <c r="F273" s="94">
        <v>0.5</v>
      </c>
      <c r="G273" s="94">
        <f t="shared" si="178"/>
        <v>0.5</v>
      </c>
      <c r="H273" s="95" t="s">
        <v>145</v>
      </c>
      <c r="I273" s="94" t="s">
        <v>144</v>
      </c>
      <c r="J273" s="94"/>
      <c r="K273" s="94">
        <v>5.0999999999999996</v>
      </c>
      <c r="L273" s="96">
        <v>15.7538689648781</v>
      </c>
      <c r="M273" s="94"/>
      <c r="N273" s="96">
        <v>0.13582112101525912</v>
      </c>
      <c r="O273" s="96">
        <v>0.86417887898474088</v>
      </c>
      <c r="P273" s="97">
        <f t="shared" si="184"/>
        <v>1.1367004836577914</v>
      </c>
      <c r="Q273" s="97">
        <f t="shared" si="184"/>
        <v>1.0026072919940521</v>
      </c>
      <c r="R273" s="97">
        <f>((R270*$O273*AG270)+(R267*$N273*AG267))/(AG270*$O273+AG267*$N273)</f>
        <v>6.5925445247085985</v>
      </c>
      <c r="S273" s="94"/>
      <c r="T273" s="94"/>
      <c r="U273" s="94"/>
      <c r="V273" s="94"/>
      <c r="W273" s="94"/>
      <c r="X273" s="94"/>
      <c r="Y273" s="94"/>
      <c r="Z273" s="98"/>
      <c r="AA273" s="98"/>
      <c r="AB273" s="94"/>
      <c r="AC273" s="94"/>
      <c r="AD273" s="94"/>
      <c r="AE273" s="94"/>
      <c r="AF273" s="94"/>
      <c r="AG273" s="94"/>
      <c r="AH273" s="100"/>
      <c r="AI273" s="100"/>
      <c r="AJ273" s="100"/>
      <c r="AK273" s="100"/>
      <c r="AL273" s="100"/>
      <c r="AM273" s="100"/>
      <c r="AN273" s="100"/>
      <c r="AO273" s="100"/>
      <c r="AP273" s="100"/>
      <c r="AQ273" s="100"/>
      <c r="AR273" s="100"/>
      <c r="AS273" s="100"/>
      <c r="AT273" s="100"/>
      <c r="AU273" s="100"/>
      <c r="AV273" s="100"/>
      <c r="AW273" s="100"/>
      <c r="AX273" s="100"/>
      <c r="AY273" s="100"/>
      <c r="AZ273" s="100"/>
      <c r="BA273" s="100"/>
      <c r="BB273" s="96">
        <v>19.633918442413595</v>
      </c>
      <c r="BC273" s="99">
        <f>($BE$3 - BB273*(2.7-3.3) - 200*(3.3)) / (1.03-3.3) * 1000</f>
        <v>-1603.6788834572885</v>
      </c>
    </row>
    <row r="274" spans="1:55" s="93" customFormat="1" x14ac:dyDescent="0.2">
      <c r="A274" s="93" t="s">
        <v>141</v>
      </c>
      <c r="B274" s="94">
        <v>1400</v>
      </c>
      <c r="C274" s="94" t="s">
        <v>148</v>
      </c>
      <c r="D274" s="95" t="s">
        <v>147</v>
      </c>
      <c r="E274" s="95" t="s">
        <v>142</v>
      </c>
      <c r="F274" s="94">
        <v>0.5</v>
      </c>
      <c r="G274" s="94">
        <f t="shared" si="178"/>
        <v>0.5</v>
      </c>
      <c r="H274" s="95" t="s">
        <v>146</v>
      </c>
      <c r="I274" s="94" t="s">
        <v>144</v>
      </c>
      <c r="J274" s="94"/>
      <c r="K274" s="94">
        <v>5.0999999999999996</v>
      </c>
      <c r="L274" s="96">
        <v>15.7538689648781</v>
      </c>
      <c r="M274" s="94"/>
      <c r="N274" s="96">
        <v>0.13582112101525912</v>
      </c>
      <c r="O274" s="96">
        <v>0.86417887898474088</v>
      </c>
      <c r="P274" s="97">
        <f t="shared" si="184"/>
        <v>1.1731866168400793</v>
      </c>
      <c r="Q274" s="97">
        <f t="shared" si="184"/>
        <v>1.0923279289584973</v>
      </c>
      <c r="R274" s="97">
        <f>((R271*$O274*AG271)+(R268*$N274*AG268))/(AG271*$O274+AG268*$N274)</f>
        <v>7.0559648386464282</v>
      </c>
      <c r="S274" s="94"/>
      <c r="T274" s="94"/>
      <c r="U274" s="94"/>
      <c r="V274" s="94"/>
      <c r="W274" s="94"/>
      <c r="X274" s="94"/>
      <c r="Y274" s="94"/>
      <c r="Z274" s="98"/>
      <c r="AA274" s="98"/>
      <c r="AB274" s="94"/>
      <c r="AC274" s="94"/>
      <c r="AD274" s="94"/>
      <c r="AE274" s="94"/>
      <c r="AF274" s="94"/>
      <c r="AG274" s="94"/>
      <c r="AH274" s="100"/>
      <c r="AI274" s="100"/>
      <c r="AJ274" s="100"/>
      <c r="AK274" s="100"/>
      <c r="AL274" s="100"/>
      <c r="AM274" s="100"/>
      <c r="AN274" s="100"/>
      <c r="AO274" s="100"/>
      <c r="AP274" s="100"/>
      <c r="AQ274" s="100"/>
      <c r="AR274" s="100"/>
      <c r="AS274" s="100"/>
      <c r="AT274" s="100"/>
      <c r="AU274" s="100"/>
      <c r="AV274" s="100"/>
      <c r="AW274" s="100"/>
      <c r="AX274" s="100"/>
      <c r="AY274" s="100"/>
      <c r="AZ274" s="100"/>
      <c r="BA274" s="100"/>
      <c r="BB274" s="96">
        <v>19.633918442413595</v>
      </c>
      <c r="BC274" s="99">
        <f>($BE$3 - BB274*(2.7-3.3) - 200*(3.3)) / (1.03-3.3) * 1000</f>
        <v>-1603.6788834572885</v>
      </c>
    </row>
    <row r="275" spans="1:55" s="77" customFormat="1" x14ac:dyDescent="0.2">
      <c r="A275" s="77" t="s">
        <v>141</v>
      </c>
      <c r="B275" s="78">
        <v>1300</v>
      </c>
      <c r="C275" s="78" t="s">
        <v>2</v>
      </c>
      <c r="D275" s="79" t="s">
        <v>4</v>
      </c>
      <c r="E275" s="79" t="s">
        <v>142</v>
      </c>
      <c r="F275" s="78">
        <v>0.01</v>
      </c>
      <c r="G275" s="78">
        <f t="shared" si="178"/>
        <v>0.99</v>
      </c>
      <c r="H275" s="79" t="s">
        <v>143</v>
      </c>
      <c r="I275" s="78" t="s">
        <v>144</v>
      </c>
      <c r="J275" s="78"/>
      <c r="K275" s="78">
        <v>5.0999999999999996</v>
      </c>
      <c r="L275" s="80">
        <v>15.7538689648781</v>
      </c>
      <c r="M275" s="78">
        <v>0.119922264</v>
      </c>
      <c r="N275" s="78"/>
      <c r="O275" s="78"/>
      <c r="P275" s="81">
        <v>0.99760207411891</v>
      </c>
      <c r="Q275" s="81">
        <v>1.1782471764394999</v>
      </c>
      <c r="R275" s="81">
        <v>1.37474558024156</v>
      </c>
      <c r="S275" s="78">
        <v>-3.9104503734770901</v>
      </c>
      <c r="T275" s="78">
        <v>-3.9540358941291198</v>
      </c>
      <c r="U275" s="78">
        <v>-9.2441448761124896</v>
      </c>
      <c r="V275" s="78">
        <v>-3.91067561389114</v>
      </c>
      <c r="W275" s="78">
        <v>-9.0877285199875004</v>
      </c>
      <c r="X275" s="78">
        <v>2.4208049999999998E-3</v>
      </c>
      <c r="Y275" s="78">
        <v>2.3231300000000001E-3</v>
      </c>
      <c r="Z275" s="82">
        <v>9.9396700000000003E-6</v>
      </c>
      <c r="AA275" s="82">
        <v>9.9396700000000003E-6</v>
      </c>
      <c r="AB275" s="83">
        <f>((EXP(S275)*0.0047)/X275)*0.99279954</f>
        <v>3.8611137700346486E-2</v>
      </c>
      <c r="AC275" s="82">
        <f t="shared" ref="AC275:AC280" si="185">AB275/238.050785*0.0000000001551</f>
        <v>2.5156764164099441E-14</v>
      </c>
      <c r="AD275" s="82">
        <f t="shared" ref="AD275:AD280" si="186">P275*AC275</f>
        <v>2.5096440108225868E-14</v>
      </c>
      <c r="AE275" s="82">
        <f t="shared" ref="AE275:AE280" si="187">AD275*230/0.000009158</f>
        <v>6.302884062996233E-7</v>
      </c>
      <c r="AF275" s="84">
        <f>((EXP(V275)*0.0047)/X275)*0.00720046</f>
        <v>2.7997126060204906E-4</v>
      </c>
      <c r="AG275" s="82">
        <f t="shared" ref="AG275:AG280" si="188">AF275/235.043992*0.00000000098486385</f>
        <v>1.1731147486887789E-15</v>
      </c>
      <c r="AH275" s="83"/>
      <c r="AI275" s="83"/>
      <c r="AJ275" s="83"/>
      <c r="AK275" s="83"/>
      <c r="AL275" s="83"/>
      <c r="AM275" s="83"/>
      <c r="AN275" s="83"/>
      <c r="AO275" s="83"/>
      <c r="AP275" s="83"/>
      <c r="AQ275" s="83"/>
      <c r="AR275" s="83"/>
      <c r="AS275" s="83"/>
      <c r="AT275" s="83"/>
      <c r="AU275" s="83"/>
      <c r="AV275" s="83"/>
      <c r="AW275" s="83"/>
      <c r="AX275" s="83"/>
      <c r="AY275" s="83"/>
      <c r="AZ275" s="83"/>
      <c r="BA275" s="83"/>
      <c r="BB275" s="78"/>
    </row>
    <row r="276" spans="1:55" s="77" customFormat="1" x14ac:dyDescent="0.2">
      <c r="A276" s="77" t="s">
        <v>141</v>
      </c>
      <c r="B276" s="78">
        <v>1300</v>
      </c>
      <c r="C276" s="78" t="s">
        <v>2</v>
      </c>
      <c r="D276" s="79" t="s">
        <v>4</v>
      </c>
      <c r="E276" s="79" t="s">
        <v>142</v>
      </c>
      <c r="F276" s="78">
        <v>0.01</v>
      </c>
      <c r="G276" s="78">
        <f t="shared" si="178"/>
        <v>0.99</v>
      </c>
      <c r="H276" s="79" t="s">
        <v>145</v>
      </c>
      <c r="I276" s="78" t="s">
        <v>144</v>
      </c>
      <c r="J276" s="78"/>
      <c r="K276" s="78">
        <v>5.0999999999999996</v>
      </c>
      <c r="L276" s="80">
        <v>15.7538689648781</v>
      </c>
      <c r="M276" s="78">
        <v>0.119922264</v>
      </c>
      <c r="N276" s="78"/>
      <c r="O276" s="78"/>
      <c r="P276" s="81">
        <v>1.00291191585685</v>
      </c>
      <c r="Q276" s="81">
        <v>1.0000628878172799</v>
      </c>
      <c r="R276" s="81">
        <v>1.5014248281462199</v>
      </c>
      <c r="S276" s="78">
        <v>-3.8307577654035798</v>
      </c>
      <c r="T276" s="78">
        <v>-3.8690347961036702</v>
      </c>
      <c r="U276" s="78">
        <v>-9.3231087826640699</v>
      </c>
      <c r="V276" s="78">
        <v>-3.8303743260213099</v>
      </c>
      <c r="W276" s="78">
        <v>-8.91928137088067</v>
      </c>
      <c r="X276" s="78">
        <v>2.4208049999999998E-3</v>
      </c>
      <c r="Y276" s="78">
        <v>2.3231300000000001E-3</v>
      </c>
      <c r="Z276" s="82">
        <v>9.9396700000000003E-6</v>
      </c>
      <c r="AA276" s="82">
        <v>9.9396700000000003E-6</v>
      </c>
      <c r="AB276" s="83">
        <f>((EXP(S276)*0.0047)/X276)*0.99279954</f>
        <v>4.1814090849356882E-2</v>
      </c>
      <c r="AC276" s="82">
        <f t="shared" si="185"/>
        <v>2.7243621526958012E-14</v>
      </c>
      <c r="AD276" s="82">
        <f t="shared" si="186"/>
        <v>2.7322952660480381E-14</v>
      </c>
      <c r="AE276" s="82">
        <f t="shared" si="187"/>
        <v>6.8620649835231367E-7</v>
      </c>
      <c r="AF276" s="84">
        <f>((EXP(V276)*0.0047)/X276)*0.00720046</f>
        <v>3.0338063706853352E-4</v>
      </c>
      <c r="AG276" s="82">
        <f t="shared" si="188"/>
        <v>1.271202976499687E-15</v>
      </c>
      <c r="AH276" s="83"/>
      <c r="AI276" s="83"/>
      <c r="AJ276" s="83"/>
      <c r="AK276" s="83"/>
      <c r="AL276" s="83"/>
      <c r="AM276" s="83"/>
      <c r="AN276" s="83"/>
      <c r="AO276" s="83"/>
      <c r="AP276" s="83"/>
      <c r="AQ276" s="83"/>
      <c r="AR276" s="83"/>
      <c r="AS276" s="83"/>
      <c r="AT276" s="83"/>
      <c r="AU276" s="83"/>
      <c r="AV276" s="83"/>
      <c r="AW276" s="83"/>
      <c r="AX276" s="83"/>
      <c r="AY276" s="83"/>
      <c r="AZ276" s="83"/>
      <c r="BA276" s="83"/>
      <c r="BB276" s="78"/>
    </row>
    <row r="277" spans="1:55" s="77" customFormat="1" x14ac:dyDescent="0.2">
      <c r="A277" s="77" t="s">
        <v>141</v>
      </c>
      <c r="B277" s="78">
        <v>1300</v>
      </c>
      <c r="C277" s="78" t="s">
        <v>2</v>
      </c>
      <c r="D277" s="79" t="s">
        <v>4</v>
      </c>
      <c r="E277" s="79" t="s">
        <v>142</v>
      </c>
      <c r="F277" s="78">
        <v>0.01</v>
      </c>
      <c r="G277" s="78">
        <f t="shared" si="178"/>
        <v>0.99</v>
      </c>
      <c r="H277" s="79" t="s">
        <v>146</v>
      </c>
      <c r="I277" s="78" t="s">
        <v>144</v>
      </c>
      <c r="J277" s="78"/>
      <c r="K277" s="78">
        <v>5.0999999999999996</v>
      </c>
      <c r="L277" s="80">
        <v>15.7538689648781</v>
      </c>
      <c r="M277" s="78">
        <v>0.119922264</v>
      </c>
      <c r="N277" s="78"/>
      <c r="O277" s="78"/>
      <c r="P277" s="81">
        <v>1.0014118874840501</v>
      </c>
      <c r="Q277" s="81">
        <v>1.05728735895755</v>
      </c>
      <c r="R277" s="81">
        <v>1.6648908424528299</v>
      </c>
      <c r="S277" s="78">
        <v>-3.8329459466836</v>
      </c>
      <c r="T277" s="78">
        <v>-3.87271977011783</v>
      </c>
      <c r="U277" s="78">
        <v>-9.27115010979891</v>
      </c>
      <c r="V277" s="78">
        <v>-3.8324594483954901</v>
      </c>
      <c r="W277" s="78">
        <v>-8.8180214747432899</v>
      </c>
      <c r="X277" s="78">
        <v>2.4208049999999998E-3</v>
      </c>
      <c r="Y277" s="78">
        <v>2.3231300000000001E-3</v>
      </c>
      <c r="Z277" s="82">
        <v>9.9396700000000003E-6</v>
      </c>
      <c r="AA277" s="82">
        <v>9.9396700000000003E-6</v>
      </c>
      <c r="AB277" s="83">
        <f>((EXP(S277)*0.0047)/X277)*0.99279954</f>
        <v>4.1722694071346968E-2</v>
      </c>
      <c r="AC277" s="82">
        <f t="shared" si="185"/>
        <v>2.7184072719885864E-14</v>
      </c>
      <c r="AD277" s="82">
        <f t="shared" si="186"/>
        <v>2.7222453571924579E-14</v>
      </c>
      <c r="AE277" s="82">
        <f t="shared" si="187"/>
        <v>6.8368249853053649E-7</v>
      </c>
      <c r="AF277" s="84">
        <f>((EXP(V277)*0.0047)/X277)*0.00720046</f>
        <v>3.0274871036549671E-4</v>
      </c>
      <c r="AG277" s="82">
        <f t="shared" si="188"/>
        <v>1.2685551242386064E-15</v>
      </c>
      <c r="AH277" s="83"/>
      <c r="AI277" s="83"/>
      <c r="AJ277" s="83"/>
      <c r="AK277" s="83"/>
      <c r="AL277" s="83"/>
      <c r="AM277" s="83"/>
      <c r="AN277" s="83"/>
      <c r="AO277" s="83"/>
      <c r="AP277" s="83"/>
      <c r="AQ277" s="83"/>
      <c r="AR277" s="83"/>
      <c r="AS277" s="83"/>
      <c r="AT277" s="83"/>
      <c r="AU277" s="83"/>
      <c r="AV277" s="83"/>
      <c r="AW277" s="83"/>
      <c r="AX277" s="83"/>
      <c r="AY277" s="83"/>
      <c r="AZ277" s="83"/>
      <c r="BA277" s="83"/>
      <c r="BB277" s="78"/>
    </row>
    <row r="278" spans="1:55" s="1" customFormat="1" x14ac:dyDescent="0.2">
      <c r="A278" s="1" t="s">
        <v>141</v>
      </c>
      <c r="B278" s="86">
        <v>1300</v>
      </c>
      <c r="C278" s="86" t="s">
        <v>2</v>
      </c>
      <c r="D278" s="87" t="s">
        <v>3</v>
      </c>
      <c r="E278" s="87" t="s">
        <v>142</v>
      </c>
      <c r="F278" s="86">
        <v>0.01</v>
      </c>
      <c r="G278" s="86">
        <f t="shared" si="178"/>
        <v>0.99</v>
      </c>
      <c r="H278" s="87" t="s">
        <v>143</v>
      </c>
      <c r="I278" s="86" t="s">
        <v>144</v>
      </c>
      <c r="J278" s="86"/>
      <c r="K278" s="86">
        <v>5.0999999999999996</v>
      </c>
      <c r="L278" s="88">
        <v>15.7538689648781</v>
      </c>
      <c r="M278" s="86">
        <v>0.73770107399999996</v>
      </c>
      <c r="N278" s="86"/>
      <c r="O278" s="86"/>
      <c r="P278" s="89">
        <v>1.1365570808980301</v>
      </c>
      <c r="Q278" s="89">
        <v>1.7651868701705</v>
      </c>
      <c r="R278" s="89">
        <v>2.9989201385876898</v>
      </c>
      <c r="S278" s="86">
        <v>-3.7109377118999101</v>
      </c>
      <c r="T278" s="86">
        <v>-3.8683493213962401</v>
      </c>
      <c r="U278" s="86">
        <v>-10.520734522370599</v>
      </c>
      <c r="V278" s="86">
        <v>-3.71107539822026</v>
      </c>
      <c r="W278" s="86">
        <v>-10.1188800870699</v>
      </c>
      <c r="X278" s="86">
        <v>1.8052423000000001E-2</v>
      </c>
      <c r="Y278" s="86">
        <v>1.3570044E-2</v>
      </c>
      <c r="Z278" s="90">
        <v>9.9242200000000003E-6</v>
      </c>
      <c r="AA278" s="90">
        <v>9.9242200000000003E-6</v>
      </c>
      <c r="AB278" s="91">
        <f>((EXP(S278)*0.04)/X278)*0.99279954</f>
        <v>5.3795541864999033E-2</v>
      </c>
      <c r="AC278" s="90">
        <f t="shared" si="185"/>
        <v>3.5050035828536967E-14</v>
      </c>
      <c r="AD278" s="90">
        <f t="shared" si="186"/>
        <v>3.9836366406653343E-14</v>
      </c>
      <c r="AE278" s="90">
        <f t="shared" si="187"/>
        <v>1.0004765531262578E-6</v>
      </c>
      <c r="AF278" s="92">
        <f>((EXP(V278)*0.04)/X278)*0.00720046</f>
        <v>3.9010827693172632E-4</v>
      </c>
      <c r="AG278" s="90">
        <f t="shared" si="188"/>
        <v>1.6346026812540105E-15</v>
      </c>
      <c r="AH278" s="91"/>
      <c r="AI278" s="91"/>
      <c r="AJ278" s="91"/>
      <c r="AK278" s="91"/>
      <c r="AL278" s="91"/>
      <c r="AM278" s="91"/>
      <c r="AN278" s="91"/>
      <c r="AO278" s="91"/>
      <c r="AP278" s="91"/>
      <c r="AQ278" s="91"/>
      <c r="AR278" s="91"/>
      <c r="AS278" s="91"/>
      <c r="AT278" s="91"/>
      <c r="AU278" s="91"/>
      <c r="AV278" s="91"/>
      <c r="AW278" s="91"/>
      <c r="AX278" s="91"/>
      <c r="AY278" s="91"/>
      <c r="AZ278" s="91"/>
      <c r="BA278" s="91"/>
      <c r="BB278" s="86"/>
    </row>
    <row r="279" spans="1:55" s="1" customFormat="1" x14ac:dyDescent="0.2">
      <c r="A279" s="1" t="s">
        <v>141</v>
      </c>
      <c r="B279" s="86">
        <v>1300</v>
      </c>
      <c r="C279" s="86" t="s">
        <v>2</v>
      </c>
      <c r="D279" s="87" t="s">
        <v>3</v>
      </c>
      <c r="E279" s="87" t="s">
        <v>142</v>
      </c>
      <c r="F279" s="86">
        <v>0.01</v>
      </c>
      <c r="G279" s="86">
        <f t="shared" si="178"/>
        <v>0.99</v>
      </c>
      <c r="H279" s="87" t="s">
        <v>145</v>
      </c>
      <c r="I279" s="86" t="s">
        <v>144</v>
      </c>
      <c r="J279" s="86"/>
      <c r="K279" s="86">
        <v>5.0999999999999996</v>
      </c>
      <c r="L279" s="88">
        <v>15.7538689648781</v>
      </c>
      <c r="M279" s="86">
        <v>0.73770107399999996</v>
      </c>
      <c r="N279" s="86"/>
      <c r="O279" s="86"/>
      <c r="P279" s="89">
        <v>1.0947046055099501</v>
      </c>
      <c r="Q279" s="89">
        <v>1.0035229183510599</v>
      </c>
      <c r="R279" s="89">
        <v>163.470126458674</v>
      </c>
      <c r="S279" s="86">
        <v>-3.5371039923027698</v>
      </c>
      <c r="T279" s="86">
        <v>-3.7320346297942502</v>
      </c>
      <c r="U279" s="86">
        <v>-10.9491596635901</v>
      </c>
      <c r="V279" s="86">
        <v>-3.5434145055413899</v>
      </c>
      <c r="W279" s="86">
        <v>-5.9528412036038203</v>
      </c>
      <c r="X279" s="86">
        <v>1.8052423000000001E-2</v>
      </c>
      <c r="Y279" s="86">
        <v>1.3570044E-2</v>
      </c>
      <c r="Z279" s="90">
        <v>9.9242200000000003E-6</v>
      </c>
      <c r="AA279" s="90">
        <v>9.9242200000000003E-6</v>
      </c>
      <c r="AB279" s="91">
        <f>((EXP(S279)*0.04)/X279)*0.99279954</f>
        <v>6.4009039678912416E-2</v>
      </c>
      <c r="AC279" s="90">
        <f t="shared" si="185"/>
        <v>4.1704554993168018E-14</v>
      </c>
      <c r="AD279" s="90">
        <f t="shared" si="186"/>
        <v>4.5654168421764016E-14</v>
      </c>
      <c r="AE279" s="90">
        <f t="shared" si="187"/>
        <v>1.1465886369300856E-6</v>
      </c>
      <c r="AF279" s="92">
        <f>((EXP(V279)*0.04)/X279)*0.00720046</f>
        <v>4.6131690043369156E-4</v>
      </c>
      <c r="AG279" s="90">
        <f t="shared" si="188"/>
        <v>1.9329757581346399E-15</v>
      </c>
      <c r="AH279" s="91"/>
      <c r="AI279" s="91"/>
      <c r="AJ279" s="91"/>
      <c r="AK279" s="91"/>
      <c r="AL279" s="91"/>
      <c r="AM279" s="91"/>
      <c r="AN279" s="91"/>
      <c r="AO279" s="91"/>
      <c r="AP279" s="91"/>
      <c r="AQ279" s="91"/>
      <c r="AR279" s="91"/>
      <c r="AS279" s="91"/>
      <c r="AT279" s="91"/>
      <c r="AU279" s="91"/>
      <c r="AV279" s="91"/>
      <c r="AW279" s="91"/>
      <c r="AX279" s="91"/>
      <c r="AY279" s="91"/>
      <c r="AZ279" s="91"/>
      <c r="BA279" s="91"/>
      <c r="BB279" s="86"/>
    </row>
    <row r="280" spans="1:55" s="1" customFormat="1" x14ac:dyDescent="0.2">
      <c r="A280" s="1" t="s">
        <v>141</v>
      </c>
      <c r="B280" s="86">
        <v>1300</v>
      </c>
      <c r="C280" s="86" t="s">
        <v>2</v>
      </c>
      <c r="D280" s="87" t="s">
        <v>3</v>
      </c>
      <c r="E280" s="87" t="s">
        <v>142</v>
      </c>
      <c r="F280" s="86">
        <v>0.01</v>
      </c>
      <c r="G280" s="86">
        <f t="shared" si="178"/>
        <v>0.99</v>
      </c>
      <c r="H280" s="87" t="s">
        <v>146</v>
      </c>
      <c r="I280" s="86" t="s">
        <v>144</v>
      </c>
      <c r="J280" s="86"/>
      <c r="K280" s="86">
        <v>5.0999999999999996</v>
      </c>
      <c r="L280" s="88">
        <v>15.7538689648781</v>
      </c>
      <c r="M280" s="86">
        <v>0.73770107399999996</v>
      </c>
      <c r="N280" s="86"/>
      <c r="O280" s="86"/>
      <c r="P280" s="89">
        <v>1.1046042416864299</v>
      </c>
      <c r="Q280" s="89">
        <v>1.09015718422862</v>
      </c>
      <c r="R280" s="89">
        <v>163.819255359159</v>
      </c>
      <c r="S280" s="86">
        <v>-3.5405825859755899</v>
      </c>
      <c r="T280" s="86">
        <v>-3.7265106651865101</v>
      </c>
      <c r="U280" s="86">
        <v>-10.860830534833701</v>
      </c>
      <c r="V280" s="86">
        <v>-3.5337725385916299</v>
      </c>
      <c r="W280" s="86">
        <v>-5.9410657789111196</v>
      </c>
      <c r="X280" s="86">
        <v>1.8052423000000001E-2</v>
      </c>
      <c r="Y280" s="86">
        <v>1.3570044E-2</v>
      </c>
      <c r="Z280" s="90">
        <v>9.9242200000000003E-6</v>
      </c>
      <c r="AA280" s="90">
        <v>9.9242200000000003E-6</v>
      </c>
      <c r="AB280" s="91">
        <f>((EXP(S280)*0.04)/X280)*0.99279954</f>
        <v>6.3786765064154552E-2</v>
      </c>
      <c r="AC280" s="90">
        <f t="shared" si="185"/>
        <v>4.1559733825075906E-14</v>
      </c>
      <c r="AD280" s="90">
        <f t="shared" si="186"/>
        <v>4.5907058266537839E-14</v>
      </c>
      <c r="AE280" s="90">
        <f t="shared" si="187"/>
        <v>1.1529398778449119E-6</v>
      </c>
      <c r="AF280" s="92">
        <f>((EXP(V280)*0.04)/X280)*0.00720046</f>
        <v>4.657864155730729E-4</v>
      </c>
      <c r="AG280" s="90">
        <f t="shared" si="188"/>
        <v>1.9517035879776776E-15</v>
      </c>
      <c r="AH280" s="91"/>
      <c r="AI280" s="91"/>
      <c r="AJ280" s="91"/>
      <c r="AK280" s="91"/>
      <c r="AL280" s="91"/>
      <c r="AM280" s="91"/>
      <c r="AN280" s="91"/>
      <c r="AO280" s="91"/>
      <c r="AP280" s="91"/>
      <c r="AQ280" s="91"/>
      <c r="AR280" s="91"/>
      <c r="AS280" s="91"/>
      <c r="AT280" s="91"/>
      <c r="AU280" s="91"/>
      <c r="AV280" s="91"/>
      <c r="AW280" s="91"/>
      <c r="AX280" s="91"/>
      <c r="AY280" s="91"/>
      <c r="AZ280" s="91"/>
      <c r="BA280" s="91"/>
      <c r="BB280" s="86"/>
    </row>
    <row r="281" spans="1:55" s="93" customFormat="1" x14ac:dyDescent="0.2">
      <c r="A281" s="93" t="s">
        <v>141</v>
      </c>
      <c r="B281" s="94">
        <v>1300</v>
      </c>
      <c r="C281" s="94" t="s">
        <v>2</v>
      </c>
      <c r="D281" s="95" t="s">
        <v>147</v>
      </c>
      <c r="E281" s="95" t="s">
        <v>142</v>
      </c>
      <c r="F281" s="94">
        <v>0.01</v>
      </c>
      <c r="G281" s="94">
        <f t="shared" si="178"/>
        <v>0.99</v>
      </c>
      <c r="H281" s="95" t="s">
        <v>143</v>
      </c>
      <c r="I281" s="94" t="s">
        <v>144</v>
      </c>
      <c r="J281" s="94"/>
      <c r="K281" s="94">
        <v>5.0999999999999996</v>
      </c>
      <c r="L281" s="96">
        <v>15.7538689648781</v>
      </c>
      <c r="M281" s="94"/>
      <c r="N281" s="96">
        <v>0.94189337946217966</v>
      </c>
      <c r="O281" s="96">
        <v>5.8106620537820418E-2</v>
      </c>
      <c r="P281" s="97">
        <f t="shared" ref="P281:Q283" si="189">((P278*$O281*AC278)+(P275*$N281*AC275))/(AC278*$O281+AC275*$N281)</f>
        <v>1.0086002587710639</v>
      </c>
      <c r="Q281" s="97">
        <f t="shared" si="189"/>
        <v>1.2305966676460258</v>
      </c>
      <c r="R281" s="97">
        <f>((R278*$O281*AG278)+(R275*$N281*AG275))/(AG278*$O281+AG275*$N281)</f>
        <v>1.5033081441672473</v>
      </c>
      <c r="S281" s="94"/>
      <c r="T281" s="94"/>
      <c r="U281" s="94"/>
      <c r="V281" s="94"/>
      <c r="W281" s="94"/>
      <c r="X281" s="94"/>
      <c r="Y281" s="94"/>
      <c r="Z281" s="98"/>
      <c r="AA281" s="98"/>
      <c r="AB281" s="94"/>
      <c r="AC281" s="94"/>
      <c r="AD281" s="94"/>
      <c r="AE281" s="94"/>
      <c r="AF281" s="94"/>
      <c r="AG281" s="94"/>
      <c r="AH281" s="100"/>
      <c r="AI281" s="100"/>
      <c r="AJ281" s="100"/>
      <c r="AK281" s="100"/>
      <c r="AL281" s="100"/>
      <c r="AM281" s="100"/>
      <c r="AN281" s="100"/>
      <c r="AO281" s="100"/>
      <c r="AP281" s="100"/>
      <c r="AQ281" s="100"/>
      <c r="AR281" s="100"/>
      <c r="AS281" s="100"/>
      <c r="AT281" s="100"/>
      <c r="AU281" s="100"/>
      <c r="AV281" s="100"/>
      <c r="AW281" s="100"/>
      <c r="AX281" s="100"/>
      <c r="AY281" s="100"/>
      <c r="AZ281" s="100"/>
      <c r="BA281" s="100"/>
      <c r="BB281" s="96">
        <v>2.7339437717019073</v>
      </c>
      <c r="BC281" s="99">
        <f>($BE$3 - BB281*(2.7-3.3) - 200*(3.3)) / (1.03-3.3) * 1000</f>
        <v>2863.2747739995257</v>
      </c>
    </row>
    <row r="282" spans="1:55" s="93" customFormat="1" x14ac:dyDescent="0.2">
      <c r="A282" s="93" t="s">
        <v>141</v>
      </c>
      <c r="B282" s="94">
        <v>1300</v>
      </c>
      <c r="C282" s="94" t="s">
        <v>2</v>
      </c>
      <c r="D282" s="95" t="s">
        <v>147</v>
      </c>
      <c r="E282" s="95" t="s">
        <v>142</v>
      </c>
      <c r="F282" s="94">
        <v>0.01</v>
      </c>
      <c r="G282" s="94">
        <f t="shared" si="178"/>
        <v>0.99</v>
      </c>
      <c r="H282" s="95" t="s">
        <v>145</v>
      </c>
      <c r="I282" s="94" t="s">
        <v>144</v>
      </c>
      <c r="J282" s="94"/>
      <c r="K282" s="94">
        <v>5.0999999999999996</v>
      </c>
      <c r="L282" s="96">
        <v>15.7538689648781</v>
      </c>
      <c r="M282" s="94"/>
      <c r="N282" s="96">
        <v>0.94189337946217966</v>
      </c>
      <c r="O282" s="96">
        <v>5.8106620537820418E-2</v>
      </c>
      <c r="P282" s="97">
        <f t="shared" si="189"/>
        <v>1.0108325476622688</v>
      </c>
      <c r="Q282" s="97">
        <f t="shared" si="189"/>
        <v>1.0003862203388165</v>
      </c>
      <c r="R282" s="97">
        <f>((R279*$O282*AG279)+(R276*$N282*AG276))/(AG279*$O282+AG276*$N282)</f>
        <v>15.392177252525078</v>
      </c>
      <c r="S282" s="94"/>
      <c r="T282" s="94"/>
      <c r="U282" s="94"/>
      <c r="V282" s="94"/>
      <c r="W282" s="94"/>
      <c r="X282" s="94"/>
      <c r="Y282" s="94"/>
      <c r="Z282" s="98"/>
      <c r="AA282" s="98"/>
      <c r="AB282" s="94"/>
      <c r="AC282" s="94"/>
      <c r="AD282" s="94"/>
      <c r="AE282" s="94"/>
      <c r="AF282" s="94"/>
      <c r="AG282" s="94"/>
      <c r="AH282" s="100"/>
      <c r="AI282" s="100"/>
      <c r="AJ282" s="100"/>
      <c r="AK282" s="100"/>
      <c r="AL282" s="100"/>
      <c r="AM282" s="100"/>
      <c r="AN282" s="100"/>
      <c r="AO282" s="100"/>
      <c r="AP282" s="100"/>
      <c r="AQ282" s="100"/>
      <c r="AR282" s="100"/>
      <c r="AS282" s="100"/>
      <c r="AT282" s="100"/>
      <c r="AU282" s="100"/>
      <c r="AV282" s="100"/>
      <c r="AW282" s="100"/>
      <c r="AX282" s="100"/>
      <c r="AY282" s="100"/>
      <c r="AZ282" s="100"/>
      <c r="BA282" s="100"/>
      <c r="BB282" s="96">
        <v>2.7339437717019073</v>
      </c>
      <c r="BC282" s="99">
        <f>($BE$3 - BB282*(2.7-3.3) - 200*(3.3)) / (1.03-3.3) * 1000</f>
        <v>2863.2747739995257</v>
      </c>
    </row>
    <row r="283" spans="1:55" s="93" customFormat="1" x14ac:dyDescent="0.2">
      <c r="A283" s="93" t="s">
        <v>141</v>
      </c>
      <c r="B283" s="94">
        <v>1300</v>
      </c>
      <c r="C283" s="94" t="s">
        <v>2</v>
      </c>
      <c r="D283" s="95" t="s">
        <v>147</v>
      </c>
      <c r="E283" s="95" t="s">
        <v>142</v>
      </c>
      <c r="F283" s="94">
        <v>0.01</v>
      </c>
      <c r="G283" s="94">
        <f t="shared" si="178"/>
        <v>0.99</v>
      </c>
      <c r="H283" s="95" t="s">
        <v>146</v>
      </c>
      <c r="I283" s="94" t="s">
        <v>144</v>
      </c>
      <c r="J283" s="94"/>
      <c r="K283" s="94">
        <v>5.0999999999999996</v>
      </c>
      <c r="L283" s="96">
        <v>15.7538689648781</v>
      </c>
      <c r="M283" s="94"/>
      <c r="N283" s="96">
        <v>0.94189337946217966</v>
      </c>
      <c r="O283" s="96">
        <v>5.8106620537820418E-2</v>
      </c>
      <c r="P283" s="97">
        <f t="shared" si="189"/>
        <v>1.0103056834177373</v>
      </c>
      <c r="Q283" s="97">
        <f t="shared" si="189"/>
        <v>1.0603847136832882</v>
      </c>
      <c r="R283" s="97">
        <f>((R280*$O283*AG280)+(R277*$N283*AG277))/(AG280*$O283+AG277*$N283)</f>
        <v>15.72139052953905</v>
      </c>
      <c r="S283" s="94"/>
      <c r="T283" s="94"/>
      <c r="U283" s="94"/>
      <c r="V283" s="94"/>
      <c r="W283" s="94"/>
      <c r="X283" s="94"/>
      <c r="Y283" s="94"/>
      <c r="Z283" s="98"/>
      <c r="AA283" s="98"/>
      <c r="AB283" s="94"/>
      <c r="AC283" s="94"/>
      <c r="AD283" s="94"/>
      <c r="AE283" s="94"/>
      <c r="AF283" s="94"/>
      <c r="AG283" s="94"/>
      <c r="AH283" s="100"/>
      <c r="AI283" s="100"/>
      <c r="AJ283" s="100"/>
      <c r="AK283" s="100"/>
      <c r="AL283" s="100"/>
      <c r="AM283" s="100"/>
      <c r="AN283" s="100"/>
      <c r="AO283" s="100"/>
      <c r="AP283" s="100"/>
      <c r="AQ283" s="100"/>
      <c r="AR283" s="100"/>
      <c r="AS283" s="100"/>
      <c r="AT283" s="100"/>
      <c r="AU283" s="100"/>
      <c r="AV283" s="100"/>
      <c r="AW283" s="100"/>
      <c r="AX283" s="100"/>
      <c r="AY283" s="100"/>
      <c r="AZ283" s="100"/>
      <c r="BA283" s="100"/>
      <c r="BB283" s="96">
        <v>2.7339437717019073</v>
      </c>
      <c r="BC283" s="99">
        <f>($BE$3 - BB283*(2.7-3.3) - 200*(3.3)) / (1.03-3.3) * 1000</f>
        <v>2863.2747739995257</v>
      </c>
    </row>
    <row r="284" spans="1:55" s="77" customFormat="1" x14ac:dyDescent="0.2">
      <c r="A284" s="77" t="s">
        <v>141</v>
      </c>
      <c r="B284" s="78">
        <v>1300</v>
      </c>
      <c r="C284" s="78" t="s">
        <v>2</v>
      </c>
      <c r="D284" s="79" t="s">
        <v>4</v>
      </c>
      <c r="E284" s="79" t="s">
        <v>142</v>
      </c>
      <c r="F284" s="78">
        <v>0.05</v>
      </c>
      <c r="G284" s="78">
        <f t="shared" si="178"/>
        <v>0.95</v>
      </c>
      <c r="H284" s="79" t="s">
        <v>143</v>
      </c>
      <c r="I284" s="78" t="s">
        <v>144</v>
      </c>
      <c r="J284" s="78"/>
      <c r="K284" s="78">
        <v>5.0999999999999996</v>
      </c>
      <c r="L284" s="80">
        <v>15.7538689648781</v>
      </c>
      <c r="M284" s="78">
        <v>0.107611813999999</v>
      </c>
      <c r="N284" s="78"/>
      <c r="O284" s="78"/>
      <c r="P284" s="81">
        <v>0.99773570519528898</v>
      </c>
      <c r="Q284" s="81">
        <v>1.17102128791073</v>
      </c>
      <c r="R284" s="81">
        <v>1.3598256243351099</v>
      </c>
      <c r="S284" s="78">
        <v>-3.80338924372648</v>
      </c>
      <c r="T284" s="78">
        <v>-3.8469234548058902</v>
      </c>
      <c r="U284" s="78">
        <v>-9.1426908400043096</v>
      </c>
      <c r="V284" s="78">
        <v>-3.8036316840634199</v>
      </c>
      <c r="W284" s="78">
        <v>-8.9911862077260292</v>
      </c>
      <c r="X284" s="78">
        <v>2.4211770000000001E-3</v>
      </c>
      <c r="Y284" s="78">
        <v>2.323295E-3</v>
      </c>
      <c r="Z284" s="82">
        <v>9.9452799999999998E-6</v>
      </c>
      <c r="AA284" s="82">
        <v>9.9452799999999998E-6</v>
      </c>
      <c r="AB284" s="83">
        <f>((EXP(S284)*0.0047)/X284)*0.99279954</f>
        <v>4.2967681925063603E-2</v>
      </c>
      <c r="AC284" s="82">
        <f t="shared" ref="AC284:AC289" si="190">AB284/238.050785*0.0000000001551</f>
        <v>2.7995234153827154E-14</v>
      </c>
      <c r="AD284" s="82">
        <f t="shared" ref="AD284:AD289" si="191">P284*AC284</f>
        <v>2.7931844690575974E-14</v>
      </c>
      <c r="AE284" s="82">
        <f t="shared" ref="AE284:AE289" si="192">AD284*230/0.000009158</f>
        <v>7.0149861092296068E-7</v>
      </c>
      <c r="AF284" s="84">
        <f>((EXP(V284)*0.0047)/X284)*0.00720046</f>
        <v>3.115554185079229E-4</v>
      </c>
      <c r="AG284" s="82">
        <f t="shared" ref="AG284:AG289" si="193">AF284/235.043992*0.00000000098486385</f>
        <v>1.3054563375526494E-15</v>
      </c>
      <c r="AH284" s="83"/>
      <c r="AI284" s="83"/>
      <c r="AJ284" s="83"/>
      <c r="AK284" s="83"/>
      <c r="AL284" s="83"/>
      <c r="AM284" s="83"/>
      <c r="AN284" s="83"/>
      <c r="AO284" s="83"/>
      <c r="AP284" s="83"/>
      <c r="AQ284" s="83"/>
      <c r="AR284" s="83"/>
      <c r="AS284" s="83"/>
      <c r="AT284" s="83"/>
      <c r="AU284" s="83"/>
      <c r="AV284" s="83"/>
      <c r="AW284" s="83"/>
      <c r="AX284" s="83"/>
      <c r="AY284" s="83"/>
      <c r="AZ284" s="83"/>
      <c r="BA284" s="83"/>
      <c r="BB284" s="78"/>
    </row>
    <row r="285" spans="1:55" s="77" customFormat="1" x14ac:dyDescent="0.2">
      <c r="A285" s="77" t="s">
        <v>141</v>
      </c>
      <c r="B285" s="78">
        <v>1300</v>
      </c>
      <c r="C285" s="78" t="s">
        <v>2</v>
      </c>
      <c r="D285" s="79" t="s">
        <v>4</v>
      </c>
      <c r="E285" s="79" t="s">
        <v>142</v>
      </c>
      <c r="F285" s="78">
        <v>0.05</v>
      </c>
      <c r="G285" s="78">
        <f t="shared" si="178"/>
        <v>0.95</v>
      </c>
      <c r="H285" s="79" t="s">
        <v>145</v>
      </c>
      <c r="I285" s="78" t="s">
        <v>144</v>
      </c>
      <c r="J285" s="78"/>
      <c r="K285" s="78">
        <v>5.0999999999999996</v>
      </c>
      <c r="L285" s="80">
        <v>15.7538689648781</v>
      </c>
      <c r="M285" s="78">
        <v>0.107611813999999</v>
      </c>
      <c r="N285" s="78"/>
      <c r="O285" s="78"/>
      <c r="P285" s="81">
        <v>1.00252662833648</v>
      </c>
      <c r="Q285" s="81">
        <v>1.0000546383022599</v>
      </c>
      <c r="R285" s="81">
        <v>1.2559464025175899</v>
      </c>
      <c r="S285" s="78">
        <v>-3.7445238151859401</v>
      </c>
      <c r="T285" s="78">
        <v>-3.7832677222913902</v>
      </c>
      <c r="U285" s="78">
        <v>-9.2368567343881693</v>
      </c>
      <c r="V285" s="78">
        <v>-3.74495486469349</v>
      </c>
      <c r="W285" s="78">
        <v>-9.0119764685021497</v>
      </c>
      <c r="X285" s="78">
        <v>2.4211770000000001E-3</v>
      </c>
      <c r="Y285" s="78">
        <v>2.323295E-3</v>
      </c>
      <c r="Z285" s="82">
        <v>9.9452799999999998E-6</v>
      </c>
      <c r="AA285" s="82">
        <v>9.9452799999999998E-6</v>
      </c>
      <c r="AB285" s="83">
        <f>((EXP(S285)*0.0047)/X285)*0.99279954</f>
        <v>4.5572919911092226E-2</v>
      </c>
      <c r="AC285" s="82">
        <f t="shared" si="190"/>
        <v>2.9692655196286818E-14</v>
      </c>
      <c r="AD285" s="82">
        <f t="shared" si="191"/>
        <v>2.9767677500291084E-14</v>
      </c>
      <c r="AE285" s="82">
        <f t="shared" si="192"/>
        <v>7.4760491647378787E-7</v>
      </c>
      <c r="AF285" s="84">
        <f>((EXP(V285)*0.0047)/X285)*0.00720046</f>
        <v>3.3038348327392452E-4</v>
      </c>
      <c r="AG285" s="82">
        <f t="shared" si="193"/>
        <v>1.3843482938869074E-15</v>
      </c>
      <c r="AH285" s="83"/>
      <c r="AI285" s="83"/>
      <c r="AJ285" s="83"/>
      <c r="AK285" s="83"/>
      <c r="AL285" s="83"/>
      <c r="AM285" s="83"/>
      <c r="AN285" s="83"/>
      <c r="AO285" s="83"/>
      <c r="AP285" s="83"/>
      <c r="AQ285" s="83"/>
      <c r="AR285" s="83"/>
      <c r="AS285" s="83"/>
      <c r="AT285" s="83"/>
      <c r="AU285" s="83"/>
      <c r="AV285" s="83"/>
      <c r="AW285" s="83"/>
      <c r="AX285" s="83"/>
      <c r="AY285" s="83"/>
      <c r="AZ285" s="83"/>
      <c r="BA285" s="83"/>
      <c r="BB285" s="78"/>
    </row>
    <row r="286" spans="1:55" s="77" customFormat="1" x14ac:dyDescent="0.2">
      <c r="A286" s="77" t="s">
        <v>141</v>
      </c>
      <c r="B286" s="78">
        <v>1300</v>
      </c>
      <c r="C286" s="78" t="s">
        <v>2</v>
      </c>
      <c r="D286" s="79" t="s">
        <v>4</v>
      </c>
      <c r="E286" s="79" t="s">
        <v>142</v>
      </c>
      <c r="F286" s="78">
        <v>0.05</v>
      </c>
      <c r="G286" s="78">
        <f t="shared" si="178"/>
        <v>0.95</v>
      </c>
      <c r="H286" s="79" t="s">
        <v>146</v>
      </c>
      <c r="I286" s="78" t="s">
        <v>144</v>
      </c>
      <c r="J286" s="78"/>
      <c r="K286" s="78">
        <v>5.0999999999999996</v>
      </c>
      <c r="L286" s="80">
        <v>15.7538689648781</v>
      </c>
      <c r="M286" s="78">
        <v>0.107611813999999</v>
      </c>
      <c r="N286" s="78"/>
      <c r="O286" s="78"/>
      <c r="P286" s="81">
        <v>1.00104305508473</v>
      </c>
      <c r="Q286" s="81">
        <v>1.05262081442531</v>
      </c>
      <c r="R286" s="81">
        <v>1.4237303281042999</v>
      </c>
      <c r="S286" s="78">
        <v>-3.7492783381165999</v>
      </c>
      <c r="T286" s="78">
        <v>-3.7895031755187798</v>
      </c>
      <c r="U286" s="78">
        <v>-9.1918637563858905</v>
      </c>
      <c r="V286" s="78">
        <v>-3.7492029791268302</v>
      </c>
      <c r="W286" s="78">
        <v>-8.8908335581916198</v>
      </c>
      <c r="X286" s="78">
        <v>2.4211770000000001E-3</v>
      </c>
      <c r="Y286" s="78">
        <v>2.323295E-3</v>
      </c>
      <c r="Z286" s="82">
        <v>9.9452799999999998E-6</v>
      </c>
      <c r="AA286" s="82">
        <v>9.9452799999999998E-6</v>
      </c>
      <c r="AB286" s="83">
        <f>((EXP(S286)*0.0047)/X286)*0.99279954</f>
        <v>4.5356756702031022E-2</v>
      </c>
      <c r="AC286" s="82">
        <f t="shared" si="190"/>
        <v>2.955181586351422E-14</v>
      </c>
      <c r="AD286" s="82">
        <f t="shared" si="191"/>
        <v>2.9582640035313664E-14</v>
      </c>
      <c r="AE286" s="82">
        <f t="shared" si="192"/>
        <v>7.4295776459075595E-7</v>
      </c>
      <c r="AF286" s="84">
        <f>((EXP(V286)*0.0047)/X286)*0.00720046</f>
        <v>3.289829533420189E-4</v>
      </c>
      <c r="AG286" s="82">
        <f t="shared" si="193"/>
        <v>1.3784798975537783E-15</v>
      </c>
      <c r="AH286" s="83"/>
      <c r="AI286" s="83"/>
      <c r="AJ286" s="83"/>
      <c r="AK286" s="83"/>
      <c r="AL286" s="83"/>
      <c r="AM286" s="83"/>
      <c r="AN286" s="83"/>
      <c r="AO286" s="83"/>
      <c r="AP286" s="83"/>
      <c r="AQ286" s="83"/>
      <c r="AR286" s="83"/>
      <c r="AS286" s="83"/>
      <c r="AT286" s="83"/>
      <c r="AU286" s="83"/>
      <c r="AV286" s="83"/>
      <c r="AW286" s="83"/>
      <c r="AX286" s="83"/>
      <c r="AY286" s="83"/>
      <c r="AZ286" s="83"/>
      <c r="BA286" s="83"/>
      <c r="BB286" s="78"/>
    </row>
    <row r="287" spans="1:55" s="1" customFormat="1" x14ac:dyDescent="0.2">
      <c r="A287" s="1" t="s">
        <v>141</v>
      </c>
      <c r="B287" s="86">
        <v>1300</v>
      </c>
      <c r="C287" s="86" t="s">
        <v>2</v>
      </c>
      <c r="D287" s="87" t="s">
        <v>3</v>
      </c>
      <c r="E287" s="87" t="s">
        <v>142</v>
      </c>
      <c r="F287" s="86">
        <v>0.05</v>
      </c>
      <c r="G287" s="86">
        <f t="shared" si="178"/>
        <v>0.95</v>
      </c>
      <c r="H287" s="87" t="s">
        <v>143</v>
      </c>
      <c r="I287" s="86" t="s">
        <v>144</v>
      </c>
      <c r="J287" s="86"/>
      <c r="K287" s="86">
        <v>5.0999999999999996</v>
      </c>
      <c r="L287" s="88">
        <v>15.7538689648781</v>
      </c>
      <c r="M287" s="86">
        <v>0.71249563399999905</v>
      </c>
      <c r="N287" s="86"/>
      <c r="O287" s="86"/>
      <c r="P287" s="89">
        <v>1.1413466715068099</v>
      </c>
      <c r="Q287" s="89">
        <v>1.8788097355823901</v>
      </c>
      <c r="R287" s="89">
        <v>3.0925507158824499</v>
      </c>
      <c r="S287" s="86">
        <v>-3.6765534094727799</v>
      </c>
      <c r="T287" s="86">
        <v>-3.8302787970935399</v>
      </c>
      <c r="U287" s="86">
        <v>-10.419658113055799</v>
      </c>
      <c r="V287" s="86">
        <v>-3.67669909561263</v>
      </c>
      <c r="W287" s="86">
        <v>-10.053654887399899</v>
      </c>
      <c r="X287" s="86">
        <v>1.8055584999999999E-2</v>
      </c>
      <c r="Y287" s="86">
        <v>1.3565377999999999E-2</v>
      </c>
      <c r="Z287" s="90">
        <v>9.927E-6</v>
      </c>
      <c r="AA287" s="90">
        <v>9.927E-6</v>
      </c>
      <c r="AB287" s="91">
        <f>((EXP(S287)*0.04)/X287)*0.99279954</f>
        <v>5.5667681826911813E-2</v>
      </c>
      <c r="AC287" s="90">
        <f t="shared" si="190"/>
        <v>3.6269812978579437E-14</v>
      </c>
      <c r="AD287" s="90">
        <f t="shared" si="191"/>
        <v>4.1396430319276133E-14</v>
      </c>
      <c r="AE287" s="90">
        <f t="shared" si="192"/>
        <v>1.0396570182827594E-6</v>
      </c>
      <c r="AF287" s="92">
        <f>((EXP(V287)*0.04)/X287)*0.00720046</f>
        <v>4.0368121518330826E-4</v>
      </c>
      <c r="AG287" s="90">
        <f t="shared" si="193"/>
        <v>1.6914749974043644E-15</v>
      </c>
      <c r="AH287" s="91"/>
      <c r="AI287" s="91"/>
      <c r="AJ287" s="91"/>
      <c r="AK287" s="91"/>
      <c r="AL287" s="91"/>
      <c r="AM287" s="91"/>
      <c r="AN287" s="91"/>
      <c r="AO287" s="91"/>
      <c r="AP287" s="91"/>
      <c r="AQ287" s="91"/>
      <c r="AR287" s="91"/>
      <c r="AS287" s="91"/>
      <c r="AT287" s="91"/>
      <c r="AU287" s="91"/>
      <c r="AV287" s="91"/>
      <c r="AW287" s="91"/>
      <c r="AX287" s="91"/>
      <c r="AY287" s="91"/>
      <c r="AZ287" s="91"/>
      <c r="BA287" s="91"/>
      <c r="BB287" s="86"/>
    </row>
    <row r="288" spans="1:55" s="1" customFormat="1" x14ac:dyDescent="0.2">
      <c r="A288" s="1" t="s">
        <v>141</v>
      </c>
      <c r="B288" s="86">
        <v>1300</v>
      </c>
      <c r="C288" s="86" t="s">
        <v>2</v>
      </c>
      <c r="D288" s="87" t="s">
        <v>3</v>
      </c>
      <c r="E288" s="87" t="s">
        <v>142</v>
      </c>
      <c r="F288" s="86">
        <v>0.05</v>
      </c>
      <c r="G288" s="86">
        <f t="shared" si="178"/>
        <v>0.95</v>
      </c>
      <c r="H288" s="87" t="s">
        <v>145</v>
      </c>
      <c r="I288" s="86" t="s">
        <v>144</v>
      </c>
      <c r="J288" s="86"/>
      <c r="K288" s="86">
        <v>5.0999999999999996</v>
      </c>
      <c r="L288" s="88">
        <v>15.7538689648781</v>
      </c>
      <c r="M288" s="86">
        <v>0.71249563399999905</v>
      </c>
      <c r="N288" s="86"/>
      <c r="O288" s="86"/>
      <c r="P288" s="89">
        <v>1.0969519115594699</v>
      </c>
      <c r="Q288" s="89">
        <v>1.00289629324116</v>
      </c>
      <c r="R288" s="89">
        <v>160.80601451097499</v>
      </c>
      <c r="S288" s="86">
        <v>-3.4992789646533802</v>
      </c>
      <c r="T288" s="86">
        <v>-3.6926778642864702</v>
      </c>
      <c r="U288" s="86">
        <v>-10.909803530149899</v>
      </c>
      <c r="V288" s="86">
        <v>-3.4984046545395899</v>
      </c>
      <c r="W288" s="86">
        <v>-5.9241579113950298</v>
      </c>
      <c r="X288" s="86">
        <v>1.8055584999999999E-2</v>
      </c>
      <c r="Y288" s="86">
        <v>1.3565377999999999E-2</v>
      </c>
      <c r="Z288" s="90">
        <v>9.927E-6</v>
      </c>
      <c r="AA288" s="90">
        <v>9.927E-6</v>
      </c>
      <c r="AB288" s="91">
        <f>((EXP(S288)*0.04)/X288)*0.99279954</f>
        <v>6.6464914359489966E-2</v>
      </c>
      <c r="AC288" s="90">
        <f t="shared" si="190"/>
        <v>4.3304659621924353E-14</v>
      </c>
      <c r="AD288" s="90">
        <f t="shared" si="191"/>
        <v>4.7503129151702109E-14</v>
      </c>
      <c r="AE288" s="90">
        <f t="shared" si="192"/>
        <v>1.1930246456531433E-6</v>
      </c>
      <c r="AF288" s="92">
        <f>((EXP(V288)*0.04)/X288)*0.00720046</f>
        <v>4.8247057584994215E-4</v>
      </c>
      <c r="AG288" s="90">
        <f t="shared" si="193"/>
        <v>2.0216123152098738E-15</v>
      </c>
      <c r="AH288" s="91"/>
      <c r="AI288" s="91"/>
      <c r="AJ288" s="91"/>
      <c r="AK288" s="91"/>
      <c r="AL288" s="91"/>
      <c r="AM288" s="91"/>
      <c r="AN288" s="91"/>
      <c r="AO288" s="91"/>
      <c r="AP288" s="91"/>
      <c r="AQ288" s="91"/>
      <c r="AR288" s="91"/>
      <c r="AS288" s="91"/>
      <c r="AT288" s="91"/>
      <c r="AU288" s="91"/>
      <c r="AV288" s="91"/>
      <c r="AW288" s="91"/>
      <c r="AX288" s="91"/>
      <c r="AY288" s="91"/>
      <c r="AZ288" s="91"/>
      <c r="BA288" s="91"/>
      <c r="BB288" s="86"/>
    </row>
    <row r="289" spans="1:55" s="1" customFormat="1" x14ac:dyDescent="0.2">
      <c r="A289" s="1" t="s">
        <v>141</v>
      </c>
      <c r="B289" s="86">
        <v>1300</v>
      </c>
      <c r="C289" s="86" t="s">
        <v>2</v>
      </c>
      <c r="D289" s="87" t="s">
        <v>3</v>
      </c>
      <c r="E289" s="87" t="s">
        <v>142</v>
      </c>
      <c r="F289" s="86">
        <v>0.05</v>
      </c>
      <c r="G289" s="86">
        <f t="shared" si="178"/>
        <v>0.95</v>
      </c>
      <c r="H289" s="87" t="s">
        <v>146</v>
      </c>
      <c r="I289" s="86" t="s">
        <v>144</v>
      </c>
      <c r="J289" s="86"/>
      <c r="K289" s="86">
        <v>5.0999999999999996</v>
      </c>
      <c r="L289" s="88">
        <v>15.7538689648781</v>
      </c>
      <c r="M289" s="86">
        <v>0.71249563399999905</v>
      </c>
      <c r="N289" s="86"/>
      <c r="O289" s="86"/>
      <c r="P289" s="89">
        <v>1.1074115083501701</v>
      </c>
      <c r="Q289" s="89">
        <v>1.09799134226901</v>
      </c>
      <c r="R289" s="89">
        <v>161.05479837226099</v>
      </c>
      <c r="S289" s="86">
        <v>-3.5007509703222501</v>
      </c>
      <c r="T289" s="86">
        <v>-3.6846598963919801</v>
      </c>
      <c r="U289" s="86">
        <v>-10.811195211265</v>
      </c>
      <c r="V289" s="86">
        <v>-3.49908433653858</v>
      </c>
      <c r="W289" s="86">
        <v>-5.92329168347971</v>
      </c>
      <c r="X289" s="86">
        <v>1.8055584999999999E-2</v>
      </c>
      <c r="Y289" s="86">
        <v>1.3565377999999999E-2</v>
      </c>
      <c r="Z289" s="90">
        <v>9.927E-6</v>
      </c>
      <c r="AA289" s="90">
        <v>9.927E-6</v>
      </c>
      <c r="AB289" s="91">
        <f>((EXP(S289)*0.04)/X289)*0.99279954</f>
        <v>6.6367149601563855E-2</v>
      </c>
      <c r="AC289" s="90">
        <f t="shared" si="190"/>
        <v>4.3240961810743684E-14</v>
      </c>
      <c r="AD289" s="90">
        <f t="shared" si="191"/>
        <v>4.7885538741347763E-14</v>
      </c>
      <c r="AE289" s="90">
        <f t="shared" si="192"/>
        <v>1.2026287301277556E-6</v>
      </c>
      <c r="AF289" s="92">
        <f>((EXP(V289)*0.04)/X289)*0.00720046</f>
        <v>4.8214276070214198E-4</v>
      </c>
      <c r="AG289" s="90">
        <f t="shared" si="193"/>
        <v>2.0202387285642267E-15</v>
      </c>
      <c r="AH289" s="91"/>
      <c r="AI289" s="91"/>
      <c r="AJ289" s="91"/>
      <c r="AK289" s="91"/>
      <c r="AL289" s="91"/>
      <c r="AM289" s="91"/>
      <c r="AN289" s="91"/>
      <c r="AO289" s="91"/>
      <c r="AP289" s="91"/>
      <c r="AQ289" s="91"/>
      <c r="AR289" s="91"/>
      <c r="AS289" s="91"/>
      <c r="AT289" s="91"/>
      <c r="AU289" s="91"/>
      <c r="AV289" s="91"/>
      <c r="AW289" s="91"/>
      <c r="AX289" s="91"/>
      <c r="AY289" s="91"/>
      <c r="AZ289" s="91"/>
      <c r="BA289" s="91"/>
      <c r="BB289" s="86"/>
    </row>
    <row r="290" spans="1:55" s="93" customFormat="1" x14ac:dyDescent="0.2">
      <c r="A290" s="93" t="s">
        <v>141</v>
      </c>
      <c r="B290" s="94">
        <v>1300</v>
      </c>
      <c r="C290" s="94" t="s">
        <v>2</v>
      </c>
      <c r="D290" s="95" t="s">
        <v>147</v>
      </c>
      <c r="E290" s="95" t="s">
        <v>142</v>
      </c>
      <c r="F290" s="94">
        <v>0.05</v>
      </c>
      <c r="G290" s="94">
        <f t="shared" si="178"/>
        <v>0.95</v>
      </c>
      <c r="H290" s="95" t="s">
        <v>143</v>
      </c>
      <c r="I290" s="94" t="s">
        <v>144</v>
      </c>
      <c r="J290" s="94"/>
      <c r="K290" s="94">
        <v>5.0999999999999996</v>
      </c>
      <c r="L290" s="96">
        <v>15.7538689648781</v>
      </c>
      <c r="M290" s="94"/>
      <c r="N290" s="96">
        <v>0.74362657091561934</v>
      </c>
      <c r="O290" s="96">
        <v>0.25637342908438066</v>
      </c>
      <c r="P290" s="97">
        <f t="shared" ref="P290:Q292" si="194">((P287*$O290*AC287)+(P284*$N290*AC284))/(AC287*$O290+AC284*$N290)</f>
        <v>1.0420761205498064</v>
      </c>
      <c r="Q290" s="97">
        <f t="shared" si="194"/>
        <v>1.4103714660729587</v>
      </c>
      <c r="R290" s="97">
        <f>((R287*$O290*AG287)+(R284*$N290*AG284))/(AG287*$O290+AG284*$N290)</f>
        <v>1.8948466660566452</v>
      </c>
      <c r="S290" s="94"/>
      <c r="T290" s="94"/>
      <c r="U290" s="94"/>
      <c r="V290" s="94"/>
      <c r="W290" s="94"/>
      <c r="X290" s="94"/>
      <c r="Y290" s="94"/>
      <c r="Z290" s="98"/>
      <c r="AA290" s="98"/>
      <c r="AB290" s="94"/>
      <c r="AC290" s="94"/>
      <c r="AD290" s="94"/>
      <c r="AE290" s="94"/>
      <c r="AF290" s="94"/>
      <c r="AG290" s="94"/>
      <c r="AH290" s="100"/>
      <c r="AI290" s="100"/>
      <c r="AJ290" s="100"/>
      <c r="AK290" s="100"/>
      <c r="AL290" s="100"/>
      <c r="AM290" s="100"/>
      <c r="AN290" s="100"/>
      <c r="AO290" s="100"/>
      <c r="AP290" s="100"/>
      <c r="AQ290" s="100"/>
      <c r="AR290" s="100"/>
      <c r="AS290" s="100"/>
      <c r="AT290" s="100"/>
      <c r="AU290" s="100"/>
      <c r="AV290" s="100"/>
      <c r="AW290" s="100"/>
      <c r="AX290" s="100"/>
      <c r="AY290" s="100"/>
      <c r="AZ290" s="100"/>
      <c r="BA290" s="100"/>
      <c r="BB290" s="96">
        <v>3.0045554914048274</v>
      </c>
      <c r="BC290" s="99">
        <f>($BE$3 - BB290*(2.7-3.3) - 200*(3.3)) / (1.03-3.3) * 1000</f>
        <v>2791.7474472057988</v>
      </c>
    </row>
    <row r="291" spans="1:55" s="93" customFormat="1" x14ac:dyDescent="0.2">
      <c r="A291" s="93" t="s">
        <v>141</v>
      </c>
      <c r="B291" s="94">
        <v>1300</v>
      </c>
      <c r="C291" s="94" t="s">
        <v>2</v>
      </c>
      <c r="D291" s="95" t="s">
        <v>147</v>
      </c>
      <c r="E291" s="95" t="s">
        <v>142</v>
      </c>
      <c r="F291" s="94">
        <v>0.05</v>
      </c>
      <c r="G291" s="94">
        <f t="shared" si="178"/>
        <v>0.95</v>
      </c>
      <c r="H291" s="95" t="s">
        <v>145</v>
      </c>
      <c r="I291" s="94" t="s">
        <v>144</v>
      </c>
      <c r="J291" s="94"/>
      <c r="K291" s="94">
        <v>5.0999999999999996</v>
      </c>
      <c r="L291" s="96">
        <v>15.7538689648781</v>
      </c>
      <c r="M291" s="94"/>
      <c r="N291" s="96">
        <v>0.74362657091561934</v>
      </c>
      <c r="O291" s="96">
        <v>0.25637342908438066</v>
      </c>
      <c r="P291" s="97">
        <f t="shared" si="194"/>
        <v>1.0341194192806684</v>
      </c>
      <c r="Q291" s="97">
        <f t="shared" si="194"/>
        <v>1.0010631662410374</v>
      </c>
      <c r="R291" s="97">
        <f>((R288*$O291*AG288)+(R285*$N291*AG285))/(AG288*$O291+AG285*$N291)</f>
        <v>54.684552349143168</v>
      </c>
      <c r="S291" s="94"/>
      <c r="T291" s="94"/>
      <c r="U291" s="94"/>
      <c r="V291" s="94"/>
      <c r="W291" s="94"/>
      <c r="X291" s="94"/>
      <c r="Y291" s="94"/>
      <c r="Z291" s="98"/>
      <c r="AA291" s="98"/>
      <c r="AB291" s="94"/>
      <c r="AC291" s="94"/>
      <c r="AD291" s="94"/>
      <c r="AE291" s="94"/>
      <c r="AF291" s="94"/>
      <c r="AG291" s="94"/>
      <c r="AH291" s="100"/>
      <c r="AI291" s="100"/>
      <c r="AJ291" s="100"/>
      <c r="AK291" s="100"/>
      <c r="AL291" s="100"/>
      <c r="AM291" s="100"/>
      <c r="AN291" s="100"/>
      <c r="AO291" s="100"/>
      <c r="AP291" s="100"/>
      <c r="AQ291" s="100"/>
      <c r="AR291" s="100"/>
      <c r="AS291" s="100"/>
      <c r="AT291" s="100"/>
      <c r="AU291" s="100"/>
      <c r="AV291" s="100"/>
      <c r="AW291" s="100"/>
      <c r="AX291" s="100"/>
      <c r="AY291" s="100"/>
      <c r="AZ291" s="100"/>
      <c r="BA291" s="100"/>
      <c r="BB291" s="96">
        <v>3.0045554914048274</v>
      </c>
      <c r="BC291" s="99">
        <f>($BE$3 - BB291*(2.7-3.3) - 200*(3.3)) / (1.03-3.3) * 1000</f>
        <v>2791.7474472057988</v>
      </c>
    </row>
    <row r="292" spans="1:55" s="93" customFormat="1" x14ac:dyDescent="0.2">
      <c r="A292" s="93" t="s">
        <v>141</v>
      </c>
      <c r="B292" s="94">
        <v>1300</v>
      </c>
      <c r="C292" s="94" t="s">
        <v>2</v>
      </c>
      <c r="D292" s="95" t="s">
        <v>147</v>
      </c>
      <c r="E292" s="95" t="s">
        <v>142</v>
      </c>
      <c r="F292" s="94">
        <v>0.05</v>
      </c>
      <c r="G292" s="94">
        <f t="shared" si="178"/>
        <v>0.95</v>
      </c>
      <c r="H292" s="95" t="s">
        <v>146</v>
      </c>
      <c r="I292" s="94" t="s">
        <v>144</v>
      </c>
      <c r="J292" s="94"/>
      <c r="K292" s="94">
        <v>5.0999999999999996</v>
      </c>
      <c r="L292" s="96">
        <v>15.7538689648781</v>
      </c>
      <c r="M292" s="94"/>
      <c r="N292" s="96">
        <v>0.74362657091561934</v>
      </c>
      <c r="O292" s="96">
        <v>0.25637342908438066</v>
      </c>
      <c r="P292" s="97">
        <f t="shared" si="194"/>
        <v>1.0367095662663275</v>
      </c>
      <c r="Q292" s="97">
        <f t="shared" si="194"/>
        <v>1.0688715694666808</v>
      </c>
      <c r="R292" s="97">
        <f>((R289*$O292*AG289)+(R286*$N292*AG286))/(AG289*$O292+AG286*$N292)</f>
        <v>55.006410993847105</v>
      </c>
      <c r="S292" s="94"/>
      <c r="T292" s="94"/>
      <c r="U292" s="94"/>
      <c r="V292" s="94"/>
      <c r="W292" s="94"/>
      <c r="X292" s="94"/>
      <c r="Y292" s="94"/>
      <c r="Z292" s="98"/>
      <c r="AA292" s="98"/>
      <c r="AB292" s="94"/>
      <c r="AC292" s="94"/>
      <c r="AD292" s="94"/>
      <c r="AE292" s="94"/>
      <c r="AF292" s="94"/>
      <c r="AG292" s="94"/>
      <c r="AH292" s="100"/>
      <c r="AI292" s="100"/>
      <c r="AJ292" s="100"/>
      <c r="AK292" s="100"/>
      <c r="AL292" s="100"/>
      <c r="AM292" s="100"/>
      <c r="AN292" s="100"/>
      <c r="AO292" s="100"/>
      <c r="AP292" s="100"/>
      <c r="AQ292" s="100"/>
      <c r="AR292" s="100"/>
      <c r="AS292" s="100"/>
      <c r="AT292" s="100"/>
      <c r="AU292" s="100"/>
      <c r="AV292" s="100"/>
      <c r="AW292" s="100"/>
      <c r="AX292" s="100"/>
      <c r="AY292" s="100"/>
      <c r="AZ292" s="100"/>
      <c r="BA292" s="100"/>
      <c r="BB292" s="96">
        <v>3.0045554914048274</v>
      </c>
      <c r="BC292" s="99">
        <f>($BE$3 - BB292*(2.7-3.3) - 200*(3.3)) / (1.03-3.3) * 1000</f>
        <v>2791.7474472057988</v>
      </c>
    </row>
    <row r="293" spans="1:55" s="77" customFormat="1" x14ac:dyDescent="0.2">
      <c r="A293" s="77" t="s">
        <v>141</v>
      </c>
      <c r="B293" s="78">
        <v>1300</v>
      </c>
      <c r="C293" s="78" t="s">
        <v>2</v>
      </c>
      <c r="D293" s="79" t="s">
        <v>4</v>
      </c>
      <c r="E293" s="79" t="s">
        <v>142</v>
      </c>
      <c r="F293" s="78">
        <v>0.1</v>
      </c>
      <c r="G293" s="78">
        <f t="shared" si="178"/>
        <v>0.9</v>
      </c>
      <c r="H293" s="79" t="s">
        <v>143</v>
      </c>
      <c r="I293" s="78" t="s">
        <v>144</v>
      </c>
      <c r="J293" s="78"/>
      <c r="K293" s="78">
        <v>5.0999999999999996</v>
      </c>
      <c r="L293" s="80">
        <v>15.7538689648781</v>
      </c>
      <c r="M293" s="78">
        <v>9.5720894999999903E-2</v>
      </c>
      <c r="N293" s="78"/>
      <c r="O293" s="78"/>
      <c r="P293" s="81">
        <v>0.99648454138815001</v>
      </c>
      <c r="Q293" s="81">
        <v>1.12787143658338</v>
      </c>
      <c r="R293" s="81">
        <v>1.3398971855539401</v>
      </c>
      <c r="S293" s="78">
        <v>-3.68683564902781</v>
      </c>
      <c r="T293" s="78">
        <v>-3.7316702964487001</v>
      </c>
      <c r="U293" s="78">
        <v>-9.0643881794784704</v>
      </c>
      <c r="V293" s="78">
        <v>-3.6870977729730301</v>
      </c>
      <c r="W293" s="78">
        <v>-8.8888679391665999</v>
      </c>
      <c r="X293" s="78">
        <v>2.4210770000000002E-3</v>
      </c>
      <c r="Y293" s="78">
        <v>2.323093E-3</v>
      </c>
      <c r="Z293" s="82">
        <v>9.95032E-6</v>
      </c>
      <c r="AA293" s="82">
        <v>9.95032E-6</v>
      </c>
      <c r="AB293" s="83">
        <f t="shared" ref="AB293:AB298" si="195">((EXP(S293)*0.0047)/X293)*0.99279954</f>
        <v>4.8281243299575061E-2</v>
      </c>
      <c r="AC293" s="82">
        <f t="shared" ref="AC293:AC340" si="196">AB293/238.050785*0.0000000001551</f>
        <v>3.1457240671414263E-14</v>
      </c>
      <c r="AD293" s="82">
        <f t="shared" ref="AD293:AD340" si="197">P293*AC293</f>
        <v>3.1346654043790903E-14</v>
      </c>
      <c r="AE293" s="82">
        <f t="shared" ref="AE293:AE340" si="198">AD293*230/0.000009158</f>
        <v>7.8726036580824506E-7</v>
      </c>
      <c r="AF293" s="84">
        <f t="shared" ref="AF293:AF298" si="199">((EXP(V293)*0.0047)/X293)*0.00720046</f>
        <v>3.5007676013390677E-4</v>
      </c>
      <c r="AG293" s="82">
        <f t="shared" ref="AG293:AG340" si="200">AF293/235.043992*0.00000000098486385</f>
        <v>1.4668655975729258E-15</v>
      </c>
      <c r="AH293" s="83">
        <v>2.1703719033140207</v>
      </c>
      <c r="AI293" s="83">
        <v>2.076536981004466</v>
      </c>
      <c r="AJ293" s="83">
        <v>6.0399641747778592</v>
      </c>
      <c r="AK293" s="83">
        <v>2.1595947825989832</v>
      </c>
      <c r="AL293" s="83">
        <v>0.32489338744865964</v>
      </c>
      <c r="AM293" s="83">
        <v>1.577449860959794</v>
      </c>
      <c r="AN293" s="83">
        <v>2.1052781382549002</v>
      </c>
      <c r="AO293" s="83">
        <v>70.253611136597016</v>
      </c>
      <c r="AP293" s="83">
        <v>11.420582407644831</v>
      </c>
      <c r="AQ293" s="83">
        <v>4.8633792078299778E-2</v>
      </c>
      <c r="AR293" s="83">
        <v>0.14132220022780489</v>
      </c>
      <c r="AS293" s="83">
        <f t="shared" ref="AS293:AS340" si="201">AH293/AI293</f>
        <v>1.0451881778017575</v>
      </c>
      <c r="AT293" s="83">
        <f t="shared" ref="AT293:AT340" si="202">AI293/AK293</f>
        <v>0.9615400989742342</v>
      </c>
      <c r="AU293" s="83">
        <f t="shared" ref="AU293:AU340" si="203">AI293/AJ293</f>
        <v>0.34379955259930628</v>
      </c>
      <c r="AV293" s="83">
        <f t="shared" ref="AV293:AV340" si="204">AH293/AN293</f>
        <v>1.0309193183913827</v>
      </c>
      <c r="AW293" s="83">
        <f t="shared" ref="AW293:AW340" si="205">AL293/AM293</f>
        <v>0.20596115001143642</v>
      </c>
      <c r="AX293" s="83">
        <f t="shared" ref="AX293:AX317" si="206">AN293/AO293</f>
        <v>2.9966831657400789E-2</v>
      </c>
      <c r="AY293" s="83">
        <f t="shared" ref="AY293:AY313" si="207">AN293/AR293</f>
        <v>14.897009350698536</v>
      </c>
      <c r="AZ293" s="83">
        <f t="shared" ref="AZ293:AZ313" si="208">AN293/AQ293</f>
        <v>43.288381355610305</v>
      </c>
      <c r="BA293" s="83">
        <f t="shared" ref="BA293:BA313" si="209">AP293/AR293</f>
        <v>80.812373351358644</v>
      </c>
      <c r="BB293" s="78"/>
    </row>
    <row r="294" spans="1:55" s="77" customFormat="1" x14ac:dyDescent="0.2">
      <c r="A294" s="77" t="s">
        <v>141</v>
      </c>
      <c r="B294" s="78">
        <v>1300</v>
      </c>
      <c r="C294" s="78" t="s">
        <v>2</v>
      </c>
      <c r="D294" s="79" t="s">
        <v>4</v>
      </c>
      <c r="E294" s="79" t="s">
        <v>142</v>
      </c>
      <c r="F294" s="78">
        <v>0.1</v>
      </c>
      <c r="G294" s="78">
        <f t="shared" si="178"/>
        <v>0.9</v>
      </c>
      <c r="H294" s="79" t="s">
        <v>145</v>
      </c>
      <c r="I294" s="78" t="s">
        <v>144</v>
      </c>
      <c r="J294" s="78"/>
      <c r="K294" s="78">
        <v>5.0999999999999996</v>
      </c>
      <c r="L294" s="80">
        <v>15.7538689648781</v>
      </c>
      <c r="M294" s="78">
        <v>9.5720894999999903E-2</v>
      </c>
      <c r="N294" s="78"/>
      <c r="O294" s="78"/>
      <c r="P294" s="81">
        <v>1.0021924295767199</v>
      </c>
      <c r="Q294" s="81">
        <v>1.00004742839392</v>
      </c>
      <c r="R294" s="81">
        <v>1.1258361722208501</v>
      </c>
      <c r="S294" s="78">
        <v>-3.6424072502893998</v>
      </c>
      <c r="T294" s="78">
        <v>-3.6815302156435998</v>
      </c>
      <c r="U294" s="78">
        <v>-9.1345328433242692</v>
      </c>
      <c r="V294" s="78">
        <v>-3.6428088807115202</v>
      </c>
      <c r="W294" s="78">
        <v>-9.0186459069570208</v>
      </c>
      <c r="X294" s="78">
        <v>2.4210770000000002E-3</v>
      </c>
      <c r="Y294" s="78">
        <v>2.323093E-3</v>
      </c>
      <c r="Z294" s="82">
        <v>9.95032E-6</v>
      </c>
      <c r="AA294" s="82">
        <v>9.95032E-6</v>
      </c>
      <c r="AB294" s="83">
        <f t="shared" si="195"/>
        <v>5.0474665972323765E-2</v>
      </c>
      <c r="AC294" s="82">
        <f t="shared" si="196"/>
        <v>3.2886346887314054E-14</v>
      </c>
      <c r="AD294" s="82">
        <f t="shared" si="197"/>
        <v>3.2958447886900073E-14</v>
      </c>
      <c r="AE294" s="82">
        <f t="shared" si="198"/>
        <v>8.2774001026283221E-7</v>
      </c>
      <c r="AF294" s="84">
        <f t="shared" si="199"/>
        <v>3.6592973619694366E-4</v>
      </c>
      <c r="AG294" s="82">
        <f t="shared" si="200"/>
        <v>1.5332915585453735E-15</v>
      </c>
      <c r="AH294" s="83">
        <v>2.4576415648233714</v>
      </c>
      <c r="AI294" s="83">
        <v>2.1197525257597052</v>
      </c>
      <c r="AJ294" s="83">
        <v>6.6190447142034419</v>
      </c>
      <c r="AK294" s="83">
        <v>1.9220864985027892</v>
      </c>
      <c r="AL294" s="83">
        <v>0.28747696024299968</v>
      </c>
      <c r="AM294" s="83">
        <v>1.5588946184022483</v>
      </c>
      <c r="AN294" s="83">
        <v>2.19790396356998</v>
      </c>
      <c r="AO294" s="83">
        <v>75.768463493793718</v>
      </c>
      <c r="AP294" s="83">
        <v>13.682720266454972</v>
      </c>
      <c r="AQ294" s="83">
        <v>5.0795145637230178E-2</v>
      </c>
      <c r="AR294" s="83">
        <v>0.14827299027960325</v>
      </c>
      <c r="AS294" s="83">
        <f t="shared" si="201"/>
        <v>1.1594002294879064</v>
      </c>
      <c r="AT294" s="83">
        <f t="shared" si="202"/>
        <v>1.1028392985492006</v>
      </c>
      <c r="AU294" s="83">
        <f t="shared" si="203"/>
        <v>0.32025052213517241</v>
      </c>
      <c r="AV294" s="83">
        <f t="shared" si="204"/>
        <v>1.118175136656794</v>
      </c>
      <c r="AW294" s="83">
        <f t="shared" si="205"/>
        <v>0.18441077212624052</v>
      </c>
      <c r="AX294" s="83">
        <f t="shared" si="206"/>
        <v>2.9008163320482443E-2</v>
      </c>
      <c r="AY294" s="83">
        <f t="shared" si="207"/>
        <v>14.823360339771392</v>
      </c>
      <c r="AZ294" s="83">
        <f t="shared" si="208"/>
        <v>43.269960859390302</v>
      </c>
      <c r="BA294" s="83">
        <f t="shared" si="209"/>
        <v>92.280598379064301</v>
      </c>
      <c r="BB294" s="78"/>
    </row>
    <row r="295" spans="1:55" s="77" customFormat="1" x14ac:dyDescent="0.2">
      <c r="A295" s="77" t="s">
        <v>141</v>
      </c>
      <c r="B295" s="78">
        <v>1300</v>
      </c>
      <c r="C295" s="78" t="s">
        <v>2</v>
      </c>
      <c r="D295" s="79" t="s">
        <v>4</v>
      </c>
      <c r="E295" s="79" t="s">
        <v>142</v>
      </c>
      <c r="F295" s="78">
        <v>0.1</v>
      </c>
      <c r="G295" s="78">
        <f t="shared" si="178"/>
        <v>0.9</v>
      </c>
      <c r="H295" s="79" t="s">
        <v>146</v>
      </c>
      <c r="I295" s="78" t="s">
        <v>144</v>
      </c>
      <c r="J295" s="78"/>
      <c r="K295" s="78">
        <v>5.0999999999999996</v>
      </c>
      <c r="L295" s="80">
        <v>15.7538689648781</v>
      </c>
      <c r="M295" s="78">
        <v>9.5720894999999903E-2</v>
      </c>
      <c r="N295" s="78"/>
      <c r="O295" s="78"/>
      <c r="P295" s="81">
        <v>1.0000626412940901</v>
      </c>
      <c r="Q295" s="81">
        <v>1.03324807952096</v>
      </c>
      <c r="R295" s="81">
        <v>1.2957240681594699</v>
      </c>
      <c r="S295" s="78">
        <v>-3.6480355815632799</v>
      </c>
      <c r="T295" s="78">
        <v>-3.68928593729532</v>
      </c>
      <c r="U295" s="78">
        <v>-9.1096286765152392</v>
      </c>
      <c r="V295" s="78">
        <v>-3.6477306704536399</v>
      </c>
      <c r="W295" s="78">
        <v>-8.8830240555771205</v>
      </c>
      <c r="X295" s="78">
        <v>2.4210770000000002E-3</v>
      </c>
      <c r="Y295" s="78">
        <v>2.323093E-3</v>
      </c>
      <c r="Z295" s="82">
        <v>9.95032E-6</v>
      </c>
      <c r="AA295" s="82">
        <v>9.95032E-6</v>
      </c>
      <c r="AB295" s="83">
        <f t="shared" si="195"/>
        <v>5.0191375804589503E-2</v>
      </c>
      <c r="AC295" s="82">
        <f t="shared" si="196"/>
        <v>3.2701771545478552E-14</v>
      </c>
      <c r="AD295" s="82">
        <f t="shared" si="197"/>
        <v>3.2703820026767201E-14</v>
      </c>
      <c r="AE295" s="82">
        <f t="shared" si="198"/>
        <v>8.2134511969386944E-7</v>
      </c>
      <c r="AF295" s="84">
        <f t="shared" si="199"/>
        <v>3.641331318561466E-4</v>
      </c>
      <c r="AG295" s="82">
        <f t="shared" si="200"/>
        <v>1.5257635606886824E-15</v>
      </c>
      <c r="AH295" s="83">
        <v>2.3383538360923257</v>
      </c>
      <c r="AI295" s="83">
        <v>2.0541979586273227</v>
      </c>
      <c r="AJ295" s="83">
        <v>6.2190666190039536</v>
      </c>
      <c r="AK295" s="83">
        <v>1.9523430463118412</v>
      </c>
      <c r="AL295" s="83">
        <v>0.2921773605219608</v>
      </c>
      <c r="AM295" s="83">
        <v>1.5142648616510965</v>
      </c>
      <c r="AN295" s="83">
        <v>2.1248637894465654</v>
      </c>
      <c r="AO295" s="83">
        <v>70.965387040861216</v>
      </c>
      <c r="AP295" s="83">
        <v>13.27121736519457</v>
      </c>
      <c r="AQ295" s="83">
        <v>5.0545212765733691E-2</v>
      </c>
      <c r="AR295" s="83">
        <v>0.14730296527010739</v>
      </c>
      <c r="AS295" s="83">
        <f t="shared" si="201"/>
        <v>1.1383293544186388</v>
      </c>
      <c r="AT295" s="83">
        <f t="shared" si="202"/>
        <v>1.0521706021428432</v>
      </c>
      <c r="AU295" s="83">
        <f t="shared" si="203"/>
        <v>0.33030647273502328</v>
      </c>
      <c r="AV295" s="83">
        <f t="shared" si="204"/>
        <v>1.1004723444891331</v>
      </c>
      <c r="AW295" s="83">
        <f t="shared" si="205"/>
        <v>0.19294997059060182</v>
      </c>
      <c r="AX295" s="83">
        <f t="shared" si="206"/>
        <v>2.994225604974279E-2</v>
      </c>
      <c r="AY295" s="83">
        <f t="shared" si="207"/>
        <v>14.425125696215499</v>
      </c>
      <c r="AZ295" s="83">
        <f t="shared" si="208"/>
        <v>42.03887318260697</v>
      </c>
      <c r="BA295" s="83">
        <f t="shared" si="209"/>
        <v>90.094706110357819</v>
      </c>
      <c r="BB295" s="78"/>
    </row>
    <row r="296" spans="1:55" s="77" customFormat="1" x14ac:dyDescent="0.2">
      <c r="A296" s="77" t="s">
        <v>141</v>
      </c>
      <c r="B296" s="78">
        <v>1300</v>
      </c>
      <c r="C296" s="78" t="s">
        <v>2</v>
      </c>
      <c r="D296" s="79" t="s">
        <v>4</v>
      </c>
      <c r="E296" s="79" t="s">
        <v>142</v>
      </c>
      <c r="F296" s="78">
        <v>0.1</v>
      </c>
      <c r="G296" s="78">
        <f t="shared" si="178"/>
        <v>0.9</v>
      </c>
      <c r="H296" s="79" t="s">
        <v>143</v>
      </c>
      <c r="I296" s="78" t="s">
        <v>149</v>
      </c>
      <c r="J296" s="78">
        <v>1024</v>
      </c>
      <c r="K296" s="78">
        <v>5.0999999999999996</v>
      </c>
      <c r="L296" s="80">
        <v>15.7538689648781</v>
      </c>
      <c r="M296" s="78">
        <v>9.5720894999999903E-2</v>
      </c>
      <c r="N296" s="78"/>
      <c r="O296" s="78"/>
      <c r="P296" s="81">
        <v>0.99651769354600706</v>
      </c>
      <c r="Q296" s="81">
        <v>1.0818277021718901</v>
      </c>
      <c r="R296" s="81">
        <v>1.3325730484646101</v>
      </c>
      <c r="S296" s="78">
        <v>-3.68683564902781</v>
      </c>
      <c r="T296" s="78">
        <v>-3.7316702964487001</v>
      </c>
      <c r="U296" s="78">
        <v>-9.0643881794784704</v>
      </c>
      <c r="V296" s="78">
        <v>-3.6870977729730301</v>
      </c>
      <c r="W296" s="78">
        <v>-8.8888679391665999</v>
      </c>
      <c r="X296" s="78">
        <v>2.4210770000000002E-3</v>
      </c>
      <c r="Y296" s="78">
        <v>2.323093E-3</v>
      </c>
      <c r="Z296" s="82">
        <v>9.95032E-6</v>
      </c>
      <c r="AA296" s="82">
        <v>9.95032E-6</v>
      </c>
      <c r="AB296" s="83">
        <f t="shared" si="195"/>
        <v>4.8281243299575061E-2</v>
      </c>
      <c r="AC296" s="82">
        <f t="shared" si="196"/>
        <v>3.1457240671414263E-14</v>
      </c>
      <c r="AD296" s="82">
        <f t="shared" si="197"/>
        <v>3.1347696919199387E-14</v>
      </c>
      <c r="AE296" s="82">
        <f t="shared" si="198"/>
        <v>7.8728655726314255E-7</v>
      </c>
      <c r="AF296" s="84">
        <f t="shared" si="199"/>
        <v>3.5007676013390677E-4</v>
      </c>
      <c r="AG296" s="82">
        <f t="shared" si="200"/>
        <v>1.4668655975729258E-15</v>
      </c>
      <c r="AH296" s="83">
        <v>2.1703719033140207</v>
      </c>
      <c r="AI296" s="83">
        <v>2.076536981004466</v>
      </c>
      <c r="AJ296" s="83">
        <v>6.0399641747778592</v>
      </c>
      <c r="AK296" s="83">
        <v>2.1595947825989832</v>
      </c>
      <c r="AL296" s="83">
        <v>0.32489338744865964</v>
      </c>
      <c r="AM296" s="83">
        <v>1.577449860959794</v>
      </c>
      <c r="AN296" s="83">
        <v>2.1052781382549002</v>
      </c>
      <c r="AO296" s="83">
        <v>70.253611136597016</v>
      </c>
      <c r="AP296" s="83">
        <v>11.420582407644831</v>
      </c>
      <c r="AQ296" s="83">
        <v>4.8633792078299778E-2</v>
      </c>
      <c r="AR296" s="83">
        <v>0.14132220022780489</v>
      </c>
      <c r="AS296" s="83">
        <f t="shared" si="201"/>
        <v>1.0451881778017575</v>
      </c>
      <c r="AT296" s="83">
        <f t="shared" si="202"/>
        <v>0.9615400989742342</v>
      </c>
      <c r="AU296" s="83">
        <f t="shared" si="203"/>
        <v>0.34379955259930628</v>
      </c>
      <c r="AV296" s="83">
        <f t="shared" si="204"/>
        <v>1.0309193183913827</v>
      </c>
      <c r="AW296" s="83">
        <f t="shared" si="205"/>
        <v>0.20596115001143642</v>
      </c>
      <c r="AX296" s="83">
        <f t="shared" si="206"/>
        <v>2.9966831657400789E-2</v>
      </c>
      <c r="AY296" s="83">
        <f t="shared" si="207"/>
        <v>14.897009350698536</v>
      </c>
      <c r="AZ296" s="83">
        <f t="shared" si="208"/>
        <v>43.288381355610305</v>
      </c>
      <c r="BA296" s="83">
        <f t="shared" si="209"/>
        <v>80.812373351358644</v>
      </c>
      <c r="BB296" s="78"/>
    </row>
    <row r="297" spans="1:55" s="77" customFormat="1" x14ac:dyDescent="0.2">
      <c r="A297" s="77" t="s">
        <v>141</v>
      </c>
      <c r="B297" s="78">
        <v>1300</v>
      </c>
      <c r="C297" s="78" t="s">
        <v>2</v>
      </c>
      <c r="D297" s="79" t="s">
        <v>4</v>
      </c>
      <c r="E297" s="79" t="s">
        <v>142</v>
      </c>
      <c r="F297" s="78">
        <v>0.1</v>
      </c>
      <c r="G297" s="78">
        <f t="shared" si="178"/>
        <v>0.9</v>
      </c>
      <c r="H297" s="79" t="s">
        <v>145</v>
      </c>
      <c r="I297" s="78" t="s">
        <v>149</v>
      </c>
      <c r="J297" s="78">
        <v>1024</v>
      </c>
      <c r="K297" s="78">
        <v>5.0999999999999996</v>
      </c>
      <c r="L297" s="80">
        <v>15.7538689648781</v>
      </c>
      <c r="M297" s="78">
        <v>9.5720894999999903E-2</v>
      </c>
      <c r="N297" s="78"/>
      <c r="O297" s="78"/>
      <c r="P297" s="81">
        <v>1.00217201218332</v>
      </c>
      <c r="Q297" s="81">
        <v>1.00004692100026</v>
      </c>
      <c r="R297" s="81">
        <v>1.1231252740754001</v>
      </c>
      <c r="S297" s="78">
        <v>-3.6424072502893998</v>
      </c>
      <c r="T297" s="78">
        <v>-3.6815302156435998</v>
      </c>
      <c r="U297" s="78">
        <v>-9.1345328433242692</v>
      </c>
      <c r="V297" s="78">
        <v>-3.6428088807115202</v>
      </c>
      <c r="W297" s="78">
        <v>-9.0186459069570208</v>
      </c>
      <c r="X297" s="78">
        <v>2.4210770000000002E-3</v>
      </c>
      <c r="Y297" s="78">
        <v>2.323093E-3</v>
      </c>
      <c r="Z297" s="82">
        <v>9.95032E-6</v>
      </c>
      <c r="AA297" s="82">
        <v>9.95032E-6</v>
      </c>
      <c r="AB297" s="83">
        <f t="shared" si="195"/>
        <v>5.0474665972323765E-2</v>
      </c>
      <c r="AC297" s="82">
        <f t="shared" si="196"/>
        <v>3.2886346887314054E-14</v>
      </c>
      <c r="AD297" s="82">
        <f t="shared" si="197"/>
        <v>3.2957776433418188E-14</v>
      </c>
      <c r="AE297" s="82">
        <f t="shared" si="198"/>
        <v>8.2772314694105533E-7</v>
      </c>
      <c r="AF297" s="84">
        <f t="shared" si="199"/>
        <v>3.6592973619694366E-4</v>
      </c>
      <c r="AG297" s="82">
        <f t="shared" si="200"/>
        <v>1.5332915585453735E-15</v>
      </c>
      <c r="AH297" s="83">
        <v>2.4576415648233714</v>
      </c>
      <c r="AI297" s="83">
        <v>2.1197525257597052</v>
      </c>
      <c r="AJ297" s="83">
        <v>6.6190447142034419</v>
      </c>
      <c r="AK297" s="83">
        <v>1.9220864985027892</v>
      </c>
      <c r="AL297" s="83">
        <v>0.28747696024299968</v>
      </c>
      <c r="AM297" s="83">
        <v>1.5588946184022483</v>
      </c>
      <c r="AN297" s="83">
        <v>2.19790396356998</v>
      </c>
      <c r="AO297" s="83">
        <v>75.768463493793718</v>
      </c>
      <c r="AP297" s="83">
        <v>13.682720266454972</v>
      </c>
      <c r="AQ297" s="83">
        <v>5.0795145637230178E-2</v>
      </c>
      <c r="AR297" s="83">
        <v>0.14827299027960325</v>
      </c>
      <c r="AS297" s="83">
        <f t="shared" si="201"/>
        <v>1.1594002294879064</v>
      </c>
      <c r="AT297" s="83">
        <f t="shared" si="202"/>
        <v>1.1028392985492006</v>
      </c>
      <c r="AU297" s="83">
        <f t="shared" si="203"/>
        <v>0.32025052213517241</v>
      </c>
      <c r="AV297" s="83">
        <f t="shared" si="204"/>
        <v>1.118175136656794</v>
      </c>
      <c r="AW297" s="83">
        <f t="shared" si="205"/>
        <v>0.18441077212624052</v>
      </c>
      <c r="AX297" s="83">
        <f t="shared" si="206"/>
        <v>2.9008163320482443E-2</v>
      </c>
      <c r="AY297" s="83">
        <f t="shared" si="207"/>
        <v>14.823360339771392</v>
      </c>
      <c r="AZ297" s="83">
        <f t="shared" si="208"/>
        <v>43.269960859390302</v>
      </c>
      <c r="BA297" s="83">
        <f t="shared" si="209"/>
        <v>92.280598379064301</v>
      </c>
      <c r="BB297" s="78"/>
    </row>
    <row r="298" spans="1:55" s="77" customFormat="1" x14ac:dyDescent="0.2">
      <c r="A298" s="77" t="s">
        <v>141</v>
      </c>
      <c r="B298" s="78">
        <v>1300</v>
      </c>
      <c r="C298" s="78" t="s">
        <v>2</v>
      </c>
      <c r="D298" s="79" t="s">
        <v>4</v>
      </c>
      <c r="E298" s="79" t="s">
        <v>142</v>
      </c>
      <c r="F298" s="78">
        <v>0.1</v>
      </c>
      <c r="G298" s="78">
        <f t="shared" si="178"/>
        <v>0.9</v>
      </c>
      <c r="H298" s="79" t="s">
        <v>146</v>
      </c>
      <c r="I298" s="78" t="s">
        <v>149</v>
      </c>
      <c r="J298" s="78">
        <v>1024</v>
      </c>
      <c r="K298" s="78">
        <v>5.0999999999999996</v>
      </c>
      <c r="L298" s="80">
        <v>15.7538689648781</v>
      </c>
      <c r="M298" s="78">
        <v>9.5720894999999903E-2</v>
      </c>
      <c r="N298" s="78"/>
      <c r="O298" s="78"/>
      <c r="P298" s="81">
        <v>1.00006221234454</v>
      </c>
      <c r="Q298" s="81">
        <v>1.02128430069982</v>
      </c>
      <c r="R298" s="81">
        <v>1.28935190799608</v>
      </c>
      <c r="S298" s="78">
        <v>-3.6480355815632799</v>
      </c>
      <c r="T298" s="78">
        <v>-3.68928593729532</v>
      </c>
      <c r="U298" s="78">
        <v>-9.1096286765152392</v>
      </c>
      <c r="V298" s="78">
        <v>-3.6477306704536399</v>
      </c>
      <c r="W298" s="78">
        <v>-8.8830240555771205</v>
      </c>
      <c r="X298" s="78">
        <v>2.4210770000000002E-3</v>
      </c>
      <c r="Y298" s="78">
        <v>2.323093E-3</v>
      </c>
      <c r="Z298" s="82">
        <v>9.95032E-6</v>
      </c>
      <c r="AA298" s="82">
        <v>9.95032E-6</v>
      </c>
      <c r="AB298" s="83">
        <f t="shared" si="195"/>
        <v>5.0191375804589503E-2</v>
      </c>
      <c r="AC298" s="82">
        <f t="shared" si="196"/>
        <v>3.2701771545478552E-14</v>
      </c>
      <c r="AD298" s="82">
        <f t="shared" si="197"/>
        <v>3.2703805999357007E-14</v>
      </c>
      <c r="AE298" s="82">
        <f t="shared" si="198"/>
        <v>8.2134476740031799E-7</v>
      </c>
      <c r="AF298" s="84">
        <f t="shared" si="199"/>
        <v>3.641331318561466E-4</v>
      </c>
      <c r="AG298" s="82">
        <f t="shared" si="200"/>
        <v>1.5257635606886824E-15</v>
      </c>
      <c r="AH298" s="83">
        <v>2.3383538360923257</v>
      </c>
      <c r="AI298" s="83">
        <v>2.0541979586273227</v>
      </c>
      <c r="AJ298" s="83">
        <v>6.2190666190039536</v>
      </c>
      <c r="AK298" s="83">
        <v>1.9523430463118412</v>
      </c>
      <c r="AL298" s="83">
        <v>0.2921773605219608</v>
      </c>
      <c r="AM298" s="83">
        <v>1.5142648616510965</v>
      </c>
      <c r="AN298" s="83">
        <v>2.1248637894465654</v>
      </c>
      <c r="AO298" s="83">
        <v>70.965387040861216</v>
      </c>
      <c r="AP298" s="83">
        <v>13.27121736519457</v>
      </c>
      <c r="AQ298" s="83">
        <v>5.0545212765733691E-2</v>
      </c>
      <c r="AR298" s="83">
        <v>0.14730296527010739</v>
      </c>
      <c r="AS298" s="83">
        <f t="shared" si="201"/>
        <v>1.1383293544186388</v>
      </c>
      <c r="AT298" s="83">
        <f t="shared" si="202"/>
        <v>1.0521706021428432</v>
      </c>
      <c r="AU298" s="83">
        <f t="shared" si="203"/>
        <v>0.33030647273502328</v>
      </c>
      <c r="AV298" s="83">
        <f t="shared" si="204"/>
        <v>1.1004723444891331</v>
      </c>
      <c r="AW298" s="83">
        <f t="shared" si="205"/>
        <v>0.19294997059060182</v>
      </c>
      <c r="AX298" s="83">
        <f t="shared" si="206"/>
        <v>2.994225604974279E-2</v>
      </c>
      <c r="AY298" s="83">
        <f t="shared" si="207"/>
        <v>14.425125696215499</v>
      </c>
      <c r="AZ298" s="83">
        <f t="shared" si="208"/>
        <v>42.03887318260697</v>
      </c>
      <c r="BA298" s="83">
        <f t="shared" si="209"/>
        <v>90.094706110357819</v>
      </c>
      <c r="BB298" s="78"/>
    </row>
    <row r="299" spans="1:55" s="102" customFormat="1" x14ac:dyDescent="0.2">
      <c r="A299" s="102" t="s">
        <v>150</v>
      </c>
      <c r="B299" s="103">
        <v>1300</v>
      </c>
      <c r="C299" s="103" t="s">
        <v>2</v>
      </c>
      <c r="D299" s="104" t="s">
        <v>4</v>
      </c>
      <c r="E299" s="104" t="s">
        <v>142</v>
      </c>
      <c r="F299" s="103">
        <v>0.1</v>
      </c>
      <c r="G299" s="103">
        <f t="shared" si="178"/>
        <v>0.9</v>
      </c>
      <c r="H299" s="104" t="s">
        <v>143</v>
      </c>
      <c r="I299" s="103" t="s">
        <v>149</v>
      </c>
      <c r="J299" s="103">
        <v>1</v>
      </c>
      <c r="K299" s="103">
        <v>5.0999999999999996</v>
      </c>
      <c r="L299" s="105">
        <v>15.7538689648781</v>
      </c>
      <c r="M299" s="103">
        <v>9.5720894999999903E-2</v>
      </c>
      <c r="N299" s="103"/>
      <c r="O299" s="103"/>
      <c r="P299" s="106">
        <v>1.00001050477398</v>
      </c>
      <c r="Q299" s="106">
        <v>1.00002981866484</v>
      </c>
      <c r="R299" s="106">
        <v>1.0003270932916</v>
      </c>
      <c r="S299" s="103"/>
      <c r="T299" s="103"/>
      <c r="U299" s="103"/>
      <c r="V299" s="103"/>
      <c r="W299" s="103"/>
      <c r="X299" s="103"/>
      <c r="Y299" s="103"/>
      <c r="Z299" s="107"/>
      <c r="AA299" s="107"/>
      <c r="AB299" s="108">
        <f t="shared" ref="AB299:AB313" si="210">AQ299*0.9927</f>
        <v>7.2852654186817634E-2</v>
      </c>
      <c r="AC299" s="107">
        <f t="shared" si="196"/>
        <v>4.7466538135446247E-14</v>
      </c>
      <c r="AD299" s="107">
        <f t="shared" si="197"/>
        <v>4.7467036760700971E-14</v>
      </c>
      <c r="AE299" s="107">
        <f t="shared" si="198"/>
        <v>1.1921181977463665E-6</v>
      </c>
      <c r="AF299" s="109">
        <f t="shared" ref="AF299:AF313" si="211">AQ299*0.00720046</f>
        <v>5.284301625526471E-4</v>
      </c>
      <c r="AG299" s="107">
        <f t="shared" si="200"/>
        <v>2.2141887564083147E-15</v>
      </c>
      <c r="AH299" s="108">
        <v>2.9812237069566501</v>
      </c>
      <c r="AI299" s="108">
        <v>2.1068525530309898</v>
      </c>
      <c r="AJ299" s="108">
        <v>6.5633501389501001</v>
      </c>
      <c r="AK299" s="108">
        <v>2.0283842677212802</v>
      </c>
      <c r="AL299" s="108">
        <v>0.30419305669740399</v>
      </c>
      <c r="AM299" s="108">
        <v>1.5683146871495099</v>
      </c>
      <c r="AN299" s="108">
        <v>2.5726783547063401</v>
      </c>
      <c r="AO299" s="108">
        <v>76.374801409149399</v>
      </c>
      <c r="AP299" s="108">
        <v>18.970561854683499</v>
      </c>
      <c r="AQ299" s="108">
        <v>7.3388389429654102E-2</v>
      </c>
      <c r="AR299" s="108">
        <v>0.21378501802705299</v>
      </c>
      <c r="AS299" s="108">
        <f t="shared" si="201"/>
        <v>1.415012978799945</v>
      </c>
      <c r="AT299" s="108">
        <f t="shared" si="202"/>
        <v>1.0386851182778409</v>
      </c>
      <c r="AU299" s="108">
        <f t="shared" si="203"/>
        <v>0.32100261427893445</v>
      </c>
      <c r="AV299" s="108">
        <f t="shared" si="204"/>
        <v>1.1588015662754483</v>
      </c>
      <c r="AW299" s="108">
        <f t="shared" si="205"/>
        <v>0.19396174708424749</v>
      </c>
      <c r="AX299" s="108">
        <f t="shared" si="206"/>
        <v>3.3684910562636741E-2</v>
      </c>
      <c r="AY299" s="108">
        <f t="shared" si="207"/>
        <v>12.03395064092277</v>
      </c>
      <c r="AZ299" s="108">
        <f t="shared" si="208"/>
        <v>35.055659004103937</v>
      </c>
      <c r="BA299" s="108">
        <f t="shared" si="209"/>
        <v>88.736629113471864</v>
      </c>
      <c r="BB299" s="103"/>
    </row>
    <row r="300" spans="1:55" s="102" customFormat="1" x14ac:dyDescent="0.2">
      <c r="A300" s="102" t="s">
        <v>150</v>
      </c>
      <c r="B300" s="103">
        <v>1300</v>
      </c>
      <c r="C300" s="103" t="s">
        <v>2</v>
      </c>
      <c r="D300" s="104" t="s">
        <v>4</v>
      </c>
      <c r="E300" s="104" t="s">
        <v>142</v>
      </c>
      <c r="F300" s="103">
        <v>0.1</v>
      </c>
      <c r="G300" s="103">
        <f t="shared" si="178"/>
        <v>0.9</v>
      </c>
      <c r="H300" s="104" t="s">
        <v>143</v>
      </c>
      <c r="I300" s="103" t="s">
        <v>149</v>
      </c>
      <c r="J300" s="103">
        <v>100</v>
      </c>
      <c r="K300" s="103">
        <v>5.0999999999999996</v>
      </c>
      <c r="L300" s="105">
        <v>15.7538689648781</v>
      </c>
      <c r="M300" s="103">
        <v>9.5720894999999903E-2</v>
      </c>
      <c r="N300" s="103"/>
      <c r="O300" s="103"/>
      <c r="P300" s="106">
        <v>1.0040472454178699</v>
      </c>
      <c r="Q300" s="106">
        <v>1.0004151840374</v>
      </c>
      <c r="R300" s="106">
        <v>1.21034250281013</v>
      </c>
      <c r="S300" s="103"/>
      <c r="T300" s="103"/>
      <c r="U300" s="103"/>
      <c r="V300" s="103"/>
      <c r="W300" s="103"/>
      <c r="X300" s="103"/>
      <c r="Y300" s="103"/>
      <c r="Z300" s="107"/>
      <c r="AA300" s="107"/>
      <c r="AB300" s="108">
        <f t="shared" si="210"/>
        <v>7.2852654186817634E-2</v>
      </c>
      <c r="AC300" s="107">
        <f t="shared" si="196"/>
        <v>4.7466538135446247E-14</v>
      </c>
      <c r="AD300" s="107">
        <f t="shared" si="197"/>
        <v>4.7658646864417081E-14</v>
      </c>
      <c r="AE300" s="107">
        <f t="shared" si="198"/>
        <v>1.1969304191762316E-6</v>
      </c>
      <c r="AF300" s="109">
        <f t="shared" si="211"/>
        <v>5.284301625526471E-4</v>
      </c>
      <c r="AG300" s="107">
        <f t="shared" si="200"/>
        <v>2.2141887564083147E-15</v>
      </c>
      <c r="AH300" s="108">
        <v>2.9812237069566501</v>
      </c>
      <c r="AI300" s="108">
        <v>2.1068525530309898</v>
      </c>
      <c r="AJ300" s="108">
        <v>6.5633501389501001</v>
      </c>
      <c r="AK300" s="108">
        <v>2.0283842677212802</v>
      </c>
      <c r="AL300" s="108">
        <v>0.30419305669740399</v>
      </c>
      <c r="AM300" s="108">
        <v>1.5683146871495099</v>
      </c>
      <c r="AN300" s="108">
        <v>2.5726783547063401</v>
      </c>
      <c r="AO300" s="108">
        <v>76.374801409149399</v>
      </c>
      <c r="AP300" s="108">
        <v>18.970561854683499</v>
      </c>
      <c r="AQ300" s="108">
        <v>7.3388389429654102E-2</v>
      </c>
      <c r="AR300" s="108">
        <v>0.21378501802705299</v>
      </c>
      <c r="AS300" s="108">
        <f t="shared" si="201"/>
        <v>1.415012978799945</v>
      </c>
      <c r="AT300" s="108">
        <f t="shared" si="202"/>
        <v>1.0386851182778409</v>
      </c>
      <c r="AU300" s="108">
        <f t="shared" si="203"/>
        <v>0.32100261427893445</v>
      </c>
      <c r="AV300" s="108">
        <f t="shared" si="204"/>
        <v>1.1588015662754483</v>
      </c>
      <c r="AW300" s="108">
        <f t="shared" si="205"/>
        <v>0.19396174708424749</v>
      </c>
      <c r="AX300" s="108">
        <f t="shared" si="206"/>
        <v>3.3684910562636741E-2</v>
      </c>
      <c r="AY300" s="108">
        <f t="shared" si="207"/>
        <v>12.03395064092277</v>
      </c>
      <c r="AZ300" s="108">
        <f t="shared" si="208"/>
        <v>35.055659004103937</v>
      </c>
      <c r="BA300" s="108">
        <f t="shared" si="209"/>
        <v>88.736629113471864</v>
      </c>
      <c r="BB300" s="103"/>
    </row>
    <row r="301" spans="1:55" s="102" customFormat="1" x14ac:dyDescent="0.2">
      <c r="A301" s="102" t="s">
        <v>150</v>
      </c>
      <c r="B301" s="103">
        <v>1300</v>
      </c>
      <c r="C301" s="103" t="s">
        <v>2</v>
      </c>
      <c r="D301" s="104" t="s">
        <v>4</v>
      </c>
      <c r="E301" s="104" t="s">
        <v>142</v>
      </c>
      <c r="F301" s="103">
        <v>0.1</v>
      </c>
      <c r="G301" s="103">
        <f t="shared" si="178"/>
        <v>0.9</v>
      </c>
      <c r="H301" s="104" t="s">
        <v>143</v>
      </c>
      <c r="I301" s="103" t="s">
        <v>149</v>
      </c>
      <c r="J301" s="103">
        <v>1000</v>
      </c>
      <c r="K301" s="103">
        <v>5.0999999999999996</v>
      </c>
      <c r="L301" s="105">
        <v>15.7538689648781</v>
      </c>
      <c r="M301" s="103">
        <v>9.5720894999999903E-2</v>
      </c>
      <c r="N301" s="103"/>
      <c r="O301" s="103"/>
      <c r="P301" s="106">
        <v>1.0068089314734101</v>
      </c>
      <c r="Q301" s="106">
        <v>1.0538038934966201</v>
      </c>
      <c r="R301" s="106">
        <v>1.5739017884904201</v>
      </c>
      <c r="S301" s="103"/>
      <c r="T301" s="103"/>
      <c r="U301" s="103"/>
      <c r="V301" s="103"/>
      <c r="W301" s="103"/>
      <c r="X301" s="103"/>
      <c r="Y301" s="103"/>
      <c r="Z301" s="107"/>
      <c r="AA301" s="107"/>
      <c r="AB301" s="108">
        <f t="shared" si="210"/>
        <v>7.2852654186817634E-2</v>
      </c>
      <c r="AC301" s="107">
        <f t="shared" si="196"/>
        <v>4.7466538135446247E-14</v>
      </c>
      <c r="AD301" s="107">
        <f t="shared" si="197"/>
        <v>4.7789734540890508E-14</v>
      </c>
      <c r="AE301" s="107">
        <f t="shared" si="198"/>
        <v>1.2002226407954594E-6</v>
      </c>
      <c r="AF301" s="109">
        <f t="shared" si="211"/>
        <v>5.284301625526471E-4</v>
      </c>
      <c r="AG301" s="107">
        <f t="shared" si="200"/>
        <v>2.2141887564083147E-15</v>
      </c>
      <c r="AH301" s="108">
        <v>2.9812237069566501</v>
      </c>
      <c r="AI301" s="108">
        <v>2.1068525530309898</v>
      </c>
      <c r="AJ301" s="108">
        <v>6.5633501389501001</v>
      </c>
      <c r="AK301" s="108">
        <v>2.0283842677212802</v>
      </c>
      <c r="AL301" s="108">
        <v>0.30419305669740399</v>
      </c>
      <c r="AM301" s="108">
        <v>1.5683146871495099</v>
      </c>
      <c r="AN301" s="108">
        <v>2.5726783547063401</v>
      </c>
      <c r="AO301" s="108">
        <v>76.374801409149399</v>
      </c>
      <c r="AP301" s="108">
        <v>18.970561854683499</v>
      </c>
      <c r="AQ301" s="108">
        <v>7.3388389429654102E-2</v>
      </c>
      <c r="AR301" s="108">
        <v>0.21378501802705299</v>
      </c>
      <c r="AS301" s="108">
        <f t="shared" si="201"/>
        <v>1.415012978799945</v>
      </c>
      <c r="AT301" s="108">
        <f t="shared" si="202"/>
        <v>1.0386851182778409</v>
      </c>
      <c r="AU301" s="108">
        <f t="shared" si="203"/>
        <v>0.32100261427893445</v>
      </c>
      <c r="AV301" s="108">
        <f t="shared" si="204"/>
        <v>1.1588015662754483</v>
      </c>
      <c r="AW301" s="108">
        <f t="shared" si="205"/>
        <v>0.19396174708424749</v>
      </c>
      <c r="AX301" s="108">
        <f t="shared" si="206"/>
        <v>3.3684910562636741E-2</v>
      </c>
      <c r="AY301" s="108">
        <f t="shared" si="207"/>
        <v>12.03395064092277</v>
      </c>
      <c r="AZ301" s="108">
        <f t="shared" si="208"/>
        <v>35.055659004103937</v>
      </c>
      <c r="BA301" s="108">
        <f t="shared" si="209"/>
        <v>88.736629113471864</v>
      </c>
      <c r="BB301" s="103"/>
    </row>
    <row r="302" spans="1:55" s="102" customFormat="1" x14ac:dyDescent="0.2">
      <c r="A302" s="102" t="s">
        <v>150</v>
      </c>
      <c r="B302" s="103">
        <v>1300</v>
      </c>
      <c r="C302" s="103" t="s">
        <v>2</v>
      </c>
      <c r="D302" s="104" t="s">
        <v>4</v>
      </c>
      <c r="E302" s="104" t="s">
        <v>142</v>
      </c>
      <c r="F302" s="103">
        <v>0.1</v>
      </c>
      <c r="G302" s="103">
        <f t="shared" si="178"/>
        <v>0.9</v>
      </c>
      <c r="H302" s="104" t="s">
        <v>143</v>
      </c>
      <c r="I302" s="103" t="s">
        <v>149</v>
      </c>
      <c r="J302" s="103">
        <v>10000</v>
      </c>
      <c r="K302" s="103">
        <v>5.0999999999999996</v>
      </c>
      <c r="L302" s="105">
        <v>15.7538689648781</v>
      </c>
      <c r="M302" s="103">
        <v>9.5720894999999903E-2</v>
      </c>
      <c r="N302" s="103"/>
      <c r="O302" s="103"/>
      <c r="P302" s="106">
        <v>1.0071758118151</v>
      </c>
      <c r="Q302" s="106">
        <v>1.4434426837469401</v>
      </c>
      <c r="R302" s="106">
        <v>1.6390398670169499</v>
      </c>
      <c r="S302" s="103"/>
      <c r="T302" s="103"/>
      <c r="U302" s="103"/>
      <c r="V302" s="103"/>
      <c r="W302" s="103"/>
      <c r="X302" s="103"/>
      <c r="Y302" s="103"/>
      <c r="Z302" s="107"/>
      <c r="AA302" s="107"/>
      <c r="AB302" s="108">
        <f t="shared" si="210"/>
        <v>7.2852654186817634E-2</v>
      </c>
      <c r="AC302" s="107">
        <f t="shared" si="196"/>
        <v>4.7466538135446247E-14</v>
      </c>
      <c r="AD302" s="107">
        <f t="shared" si="197"/>
        <v>4.7807149080620476E-14</v>
      </c>
      <c r="AE302" s="107">
        <f t="shared" si="198"/>
        <v>1.200660000932814E-6</v>
      </c>
      <c r="AF302" s="109">
        <f t="shared" si="211"/>
        <v>5.284301625526471E-4</v>
      </c>
      <c r="AG302" s="107">
        <f t="shared" si="200"/>
        <v>2.2141887564083147E-15</v>
      </c>
      <c r="AH302" s="108">
        <v>2.9812237069566501</v>
      </c>
      <c r="AI302" s="108">
        <v>2.1068525530309898</v>
      </c>
      <c r="AJ302" s="108">
        <v>6.5633501389501001</v>
      </c>
      <c r="AK302" s="108">
        <v>2.0283842677212802</v>
      </c>
      <c r="AL302" s="108">
        <v>0.30419305669740399</v>
      </c>
      <c r="AM302" s="108">
        <v>1.5683146871495099</v>
      </c>
      <c r="AN302" s="108">
        <v>2.5726783547063401</v>
      </c>
      <c r="AO302" s="108">
        <v>76.374801409149399</v>
      </c>
      <c r="AP302" s="108">
        <v>18.970561854683499</v>
      </c>
      <c r="AQ302" s="108">
        <v>7.3388389429654102E-2</v>
      </c>
      <c r="AR302" s="108">
        <v>0.21378501802705299</v>
      </c>
      <c r="AS302" s="108">
        <f t="shared" si="201"/>
        <v>1.415012978799945</v>
      </c>
      <c r="AT302" s="108">
        <f t="shared" si="202"/>
        <v>1.0386851182778409</v>
      </c>
      <c r="AU302" s="108">
        <f t="shared" si="203"/>
        <v>0.32100261427893445</v>
      </c>
      <c r="AV302" s="108">
        <f t="shared" si="204"/>
        <v>1.1588015662754483</v>
      </c>
      <c r="AW302" s="108">
        <f t="shared" si="205"/>
        <v>0.19396174708424749</v>
      </c>
      <c r="AX302" s="108">
        <f t="shared" si="206"/>
        <v>3.3684910562636741E-2</v>
      </c>
      <c r="AY302" s="108">
        <f t="shared" si="207"/>
        <v>12.03395064092277</v>
      </c>
      <c r="AZ302" s="108">
        <f t="shared" si="208"/>
        <v>35.055659004103937</v>
      </c>
      <c r="BA302" s="108">
        <f t="shared" si="209"/>
        <v>88.736629113471864</v>
      </c>
      <c r="BB302" s="103"/>
    </row>
    <row r="303" spans="1:55" s="102" customFormat="1" x14ac:dyDescent="0.2">
      <c r="A303" s="102" t="s">
        <v>150</v>
      </c>
      <c r="B303" s="103">
        <v>1300</v>
      </c>
      <c r="C303" s="103" t="s">
        <v>2</v>
      </c>
      <c r="D303" s="104" t="s">
        <v>4</v>
      </c>
      <c r="E303" s="104" t="s">
        <v>142</v>
      </c>
      <c r="F303" s="103">
        <v>0.1</v>
      </c>
      <c r="G303" s="103">
        <f t="shared" si="178"/>
        <v>0.9</v>
      </c>
      <c r="H303" s="104" t="s">
        <v>143</v>
      </c>
      <c r="I303" s="103" t="s">
        <v>149</v>
      </c>
      <c r="J303" s="103">
        <v>100000</v>
      </c>
      <c r="K303" s="103">
        <v>5.0999999999999996</v>
      </c>
      <c r="L303" s="105">
        <v>15.7538689648781</v>
      </c>
      <c r="M303" s="103">
        <v>9.5720894999999903E-2</v>
      </c>
      <c r="N303" s="103"/>
      <c r="O303" s="103"/>
      <c r="P303" s="106">
        <v>1.00721360449722</v>
      </c>
      <c r="Q303" s="106">
        <v>1.5635923722904499</v>
      </c>
      <c r="R303" s="106">
        <v>1.6459910922711201</v>
      </c>
      <c r="S303" s="103"/>
      <c r="T303" s="103"/>
      <c r="U303" s="103"/>
      <c r="V303" s="103"/>
      <c r="W303" s="103"/>
      <c r="X303" s="103"/>
      <c r="Y303" s="103"/>
      <c r="Z303" s="107"/>
      <c r="AA303" s="107"/>
      <c r="AB303" s="108">
        <f t="shared" si="210"/>
        <v>7.2852654186817634E-2</v>
      </c>
      <c r="AC303" s="107">
        <f t="shared" si="196"/>
        <v>4.7466538135446247E-14</v>
      </c>
      <c r="AD303" s="107">
        <f t="shared" si="197"/>
        <v>4.7808942968407567E-14</v>
      </c>
      <c r="AE303" s="107">
        <f t="shared" si="198"/>
        <v>1.2007050538036405E-6</v>
      </c>
      <c r="AF303" s="109">
        <f t="shared" si="211"/>
        <v>5.284301625526471E-4</v>
      </c>
      <c r="AG303" s="107">
        <f t="shared" si="200"/>
        <v>2.2141887564083147E-15</v>
      </c>
      <c r="AH303" s="108">
        <v>2.9812237069566501</v>
      </c>
      <c r="AI303" s="108">
        <v>2.1068525530309898</v>
      </c>
      <c r="AJ303" s="108">
        <v>6.5633501389501001</v>
      </c>
      <c r="AK303" s="108">
        <v>2.0283842677212802</v>
      </c>
      <c r="AL303" s="108">
        <v>0.30419305669740399</v>
      </c>
      <c r="AM303" s="108">
        <v>1.5683146871495099</v>
      </c>
      <c r="AN303" s="108">
        <v>2.5726783547063401</v>
      </c>
      <c r="AO303" s="108">
        <v>76.374801409149399</v>
      </c>
      <c r="AP303" s="108">
        <v>18.970561854683499</v>
      </c>
      <c r="AQ303" s="108">
        <v>7.3388389429654102E-2</v>
      </c>
      <c r="AR303" s="108">
        <v>0.21378501802705299</v>
      </c>
      <c r="AS303" s="108">
        <f t="shared" si="201"/>
        <v>1.415012978799945</v>
      </c>
      <c r="AT303" s="108">
        <f t="shared" si="202"/>
        <v>1.0386851182778409</v>
      </c>
      <c r="AU303" s="108">
        <f t="shared" si="203"/>
        <v>0.32100261427893445</v>
      </c>
      <c r="AV303" s="108">
        <f t="shared" si="204"/>
        <v>1.1588015662754483</v>
      </c>
      <c r="AW303" s="108">
        <f t="shared" si="205"/>
        <v>0.19396174708424749</v>
      </c>
      <c r="AX303" s="108">
        <f t="shared" si="206"/>
        <v>3.3684910562636741E-2</v>
      </c>
      <c r="AY303" s="108">
        <f t="shared" si="207"/>
        <v>12.03395064092277</v>
      </c>
      <c r="AZ303" s="108">
        <f t="shared" si="208"/>
        <v>35.055659004103937</v>
      </c>
      <c r="BA303" s="108">
        <f t="shared" si="209"/>
        <v>88.736629113471864</v>
      </c>
      <c r="BB303" s="103"/>
    </row>
    <row r="304" spans="1:55" s="102" customFormat="1" x14ac:dyDescent="0.2">
      <c r="A304" s="102" t="s">
        <v>150</v>
      </c>
      <c r="B304" s="103">
        <v>1300</v>
      </c>
      <c r="C304" s="103" t="s">
        <v>2</v>
      </c>
      <c r="D304" s="104" t="s">
        <v>4</v>
      </c>
      <c r="E304" s="104" t="s">
        <v>142</v>
      </c>
      <c r="F304" s="103">
        <v>0.1</v>
      </c>
      <c r="G304" s="103">
        <f t="shared" si="178"/>
        <v>0.9</v>
      </c>
      <c r="H304" s="104" t="s">
        <v>145</v>
      </c>
      <c r="I304" s="103" t="s">
        <v>149</v>
      </c>
      <c r="J304" s="103">
        <v>1</v>
      </c>
      <c r="K304" s="103">
        <v>5.0999999999999996</v>
      </c>
      <c r="L304" s="105">
        <v>15.7538689648781</v>
      </c>
      <c r="M304" s="103">
        <v>9.5720894999999903E-2</v>
      </c>
      <c r="N304" s="103"/>
      <c r="O304" s="103"/>
      <c r="P304" s="106">
        <v>1.0000205237427899</v>
      </c>
      <c r="Q304" s="106">
        <v>1.0000004355482499</v>
      </c>
      <c r="R304" s="106">
        <v>1.0001406141868801</v>
      </c>
      <c r="S304" s="103"/>
      <c r="T304" s="103"/>
      <c r="U304" s="103"/>
      <c r="V304" s="103"/>
      <c r="W304" s="103"/>
      <c r="X304" s="103"/>
      <c r="Y304" s="103"/>
      <c r="Z304" s="107"/>
      <c r="AA304" s="107"/>
      <c r="AB304" s="108">
        <f t="shared" si="210"/>
        <v>7.9328344142093166E-2</v>
      </c>
      <c r="AC304" s="107">
        <f t="shared" si="196"/>
        <v>5.1685719819989892E-14</v>
      </c>
      <c r="AD304" s="107">
        <f t="shared" si="197"/>
        <v>5.1686780604409389E-14</v>
      </c>
      <c r="AE304" s="107">
        <f t="shared" si="198"/>
        <v>1.298095603735986E-6</v>
      </c>
      <c r="AF304" s="109">
        <f t="shared" si="211"/>
        <v>5.7540099613314808E-4</v>
      </c>
      <c r="AG304" s="107">
        <f t="shared" si="200"/>
        <v>2.4110024490459105E-15</v>
      </c>
      <c r="AH304" s="108">
        <v>3.4567609246043198</v>
      </c>
      <c r="AI304" s="108">
        <v>2.2095950414349899</v>
      </c>
      <c r="AJ304" s="108">
        <v>7.3476245771097899</v>
      </c>
      <c r="AK304" s="108">
        <v>1.90366747141321</v>
      </c>
      <c r="AL304" s="108">
        <v>0.28451710396409002</v>
      </c>
      <c r="AM304" s="108">
        <v>1.62399891522974</v>
      </c>
      <c r="AN304" s="108">
        <v>2.9277344049224898</v>
      </c>
      <c r="AO304" s="108">
        <v>85.9224575509499</v>
      </c>
      <c r="AP304" s="108">
        <v>21.940454027468999</v>
      </c>
      <c r="AQ304" s="108">
        <v>7.9911699548799398E-2</v>
      </c>
      <c r="AR304" s="108">
        <v>0.23371313567489599</v>
      </c>
      <c r="AS304" s="108">
        <f t="shared" si="201"/>
        <v>1.5644318799518016</v>
      </c>
      <c r="AT304" s="108">
        <f t="shared" si="202"/>
        <v>1.1607043113441817</v>
      </c>
      <c r="AU304" s="108">
        <f t="shared" si="203"/>
        <v>0.3007223652006647</v>
      </c>
      <c r="AV304" s="108">
        <f t="shared" si="204"/>
        <v>1.1806948467703768</v>
      </c>
      <c r="AW304" s="108">
        <f t="shared" si="205"/>
        <v>0.17519537808548391</v>
      </c>
      <c r="AX304" s="108">
        <f t="shared" si="206"/>
        <v>3.407414648476989E-2</v>
      </c>
      <c r="AY304" s="108">
        <f t="shared" si="207"/>
        <v>12.52704259205645</v>
      </c>
      <c r="AZ304" s="108">
        <f t="shared" si="208"/>
        <v>36.637118487695538</v>
      </c>
      <c r="BA304" s="108">
        <f t="shared" si="209"/>
        <v>93.8777102284444</v>
      </c>
      <c r="BB304" s="103"/>
    </row>
    <row r="305" spans="1:54" s="102" customFormat="1" x14ac:dyDescent="0.2">
      <c r="A305" s="102" t="s">
        <v>150</v>
      </c>
      <c r="B305" s="103">
        <v>1300</v>
      </c>
      <c r="C305" s="103" t="s">
        <v>2</v>
      </c>
      <c r="D305" s="104" t="s">
        <v>4</v>
      </c>
      <c r="E305" s="104" t="s">
        <v>142</v>
      </c>
      <c r="F305" s="103">
        <v>0.1</v>
      </c>
      <c r="G305" s="103">
        <f t="shared" si="178"/>
        <v>0.9</v>
      </c>
      <c r="H305" s="104" t="s">
        <v>145</v>
      </c>
      <c r="I305" s="103" t="s">
        <v>149</v>
      </c>
      <c r="J305" s="103">
        <v>100</v>
      </c>
      <c r="K305" s="103">
        <v>5.0999999999999996</v>
      </c>
      <c r="L305" s="105">
        <v>15.7538689648781</v>
      </c>
      <c r="M305" s="103">
        <v>9.5720894999999903E-2</v>
      </c>
      <c r="N305" s="103"/>
      <c r="O305" s="103"/>
      <c r="P305" s="106">
        <v>1.00290374153017</v>
      </c>
      <c r="Q305" s="106">
        <v>1.00006252302719</v>
      </c>
      <c r="R305" s="106">
        <v>1.24709178042715</v>
      </c>
      <c r="S305" s="103"/>
      <c r="T305" s="103"/>
      <c r="U305" s="103"/>
      <c r="V305" s="103"/>
      <c r="W305" s="103"/>
      <c r="X305" s="103"/>
      <c r="Y305" s="103"/>
      <c r="Z305" s="107"/>
      <c r="AA305" s="107"/>
      <c r="AB305" s="108">
        <f t="shared" si="210"/>
        <v>7.9328344142093166E-2</v>
      </c>
      <c r="AC305" s="107">
        <f t="shared" si="196"/>
        <v>5.1685719819989892E-14</v>
      </c>
      <c r="AD305" s="107">
        <f t="shared" si="197"/>
        <v>5.1835801791147928E-14</v>
      </c>
      <c r="AE305" s="107">
        <f t="shared" si="198"/>
        <v>1.3018382192579192E-6</v>
      </c>
      <c r="AF305" s="109">
        <f t="shared" si="211"/>
        <v>5.7540099613314808E-4</v>
      </c>
      <c r="AG305" s="107">
        <f t="shared" si="200"/>
        <v>2.4110024490459105E-15</v>
      </c>
      <c r="AH305" s="108">
        <v>3.4567609246043198</v>
      </c>
      <c r="AI305" s="108">
        <v>2.2095950414349899</v>
      </c>
      <c r="AJ305" s="108">
        <v>7.3476245771097899</v>
      </c>
      <c r="AK305" s="108">
        <v>1.90366747141321</v>
      </c>
      <c r="AL305" s="108">
        <v>0.28451710396409002</v>
      </c>
      <c r="AM305" s="108">
        <v>1.62399891522974</v>
      </c>
      <c r="AN305" s="108">
        <v>2.9277344049224898</v>
      </c>
      <c r="AO305" s="108">
        <v>85.9224575509499</v>
      </c>
      <c r="AP305" s="108">
        <v>21.940454027468999</v>
      </c>
      <c r="AQ305" s="108">
        <v>7.9911699548799398E-2</v>
      </c>
      <c r="AR305" s="108">
        <v>0.23371313567489599</v>
      </c>
      <c r="AS305" s="108">
        <f t="shared" si="201"/>
        <v>1.5644318799518016</v>
      </c>
      <c r="AT305" s="108">
        <f t="shared" si="202"/>
        <v>1.1607043113441817</v>
      </c>
      <c r="AU305" s="108">
        <f t="shared" si="203"/>
        <v>0.3007223652006647</v>
      </c>
      <c r="AV305" s="108">
        <f t="shared" si="204"/>
        <v>1.1806948467703768</v>
      </c>
      <c r="AW305" s="108">
        <f t="shared" si="205"/>
        <v>0.17519537808548391</v>
      </c>
      <c r="AX305" s="108">
        <f t="shared" si="206"/>
        <v>3.407414648476989E-2</v>
      </c>
      <c r="AY305" s="108">
        <f t="shared" si="207"/>
        <v>12.52704259205645</v>
      </c>
      <c r="AZ305" s="108">
        <f t="shared" si="208"/>
        <v>36.637118487695538</v>
      </c>
      <c r="BA305" s="108">
        <f t="shared" si="209"/>
        <v>93.8777102284444</v>
      </c>
      <c r="BB305" s="103"/>
    </row>
    <row r="306" spans="1:54" s="102" customFormat="1" x14ac:dyDescent="0.2">
      <c r="A306" s="102" t="s">
        <v>150</v>
      </c>
      <c r="B306" s="103">
        <v>1300</v>
      </c>
      <c r="C306" s="103" t="s">
        <v>2</v>
      </c>
      <c r="D306" s="104" t="s">
        <v>4</v>
      </c>
      <c r="E306" s="104" t="s">
        <v>142</v>
      </c>
      <c r="F306" s="103">
        <v>0.1</v>
      </c>
      <c r="G306" s="103">
        <f t="shared" si="178"/>
        <v>0.9</v>
      </c>
      <c r="H306" s="104" t="s">
        <v>145</v>
      </c>
      <c r="I306" s="103" t="s">
        <v>149</v>
      </c>
      <c r="J306" s="103">
        <v>1000</v>
      </c>
      <c r="K306" s="103">
        <v>5.0999999999999996</v>
      </c>
      <c r="L306" s="105">
        <v>15.7538689648781</v>
      </c>
      <c r="M306" s="103">
        <v>9.5720894999999903E-2</v>
      </c>
      <c r="N306" s="103"/>
      <c r="O306" s="103"/>
      <c r="P306" s="106">
        <v>1.00473460095939</v>
      </c>
      <c r="Q306" s="106">
        <v>1.00362168651928</v>
      </c>
      <c r="R306" s="106">
        <v>1.90642365426079</v>
      </c>
      <c r="S306" s="103"/>
      <c r="T306" s="103"/>
      <c r="U306" s="103"/>
      <c r="V306" s="103"/>
      <c r="W306" s="103"/>
      <c r="X306" s="103"/>
      <c r="Y306" s="103"/>
      <c r="Z306" s="107"/>
      <c r="AA306" s="107"/>
      <c r="AB306" s="108">
        <f t="shared" si="210"/>
        <v>7.9328344142093166E-2</v>
      </c>
      <c r="AC306" s="107">
        <f t="shared" si="196"/>
        <v>5.1685719819989892E-14</v>
      </c>
      <c r="AD306" s="107">
        <f t="shared" si="197"/>
        <v>5.1930431078636379E-14</v>
      </c>
      <c r="AE306" s="107">
        <f t="shared" si="198"/>
        <v>1.3042148010576948E-6</v>
      </c>
      <c r="AF306" s="109">
        <f t="shared" si="211"/>
        <v>5.7540099613314808E-4</v>
      </c>
      <c r="AG306" s="107">
        <f t="shared" si="200"/>
        <v>2.4110024490459105E-15</v>
      </c>
      <c r="AH306" s="108">
        <v>3.4567609246043198</v>
      </c>
      <c r="AI306" s="108">
        <v>2.2095950414349899</v>
      </c>
      <c r="AJ306" s="108">
        <v>7.3476245771097899</v>
      </c>
      <c r="AK306" s="108">
        <v>1.90366747141321</v>
      </c>
      <c r="AL306" s="108">
        <v>0.28451710396409002</v>
      </c>
      <c r="AM306" s="108">
        <v>1.62399891522974</v>
      </c>
      <c r="AN306" s="108">
        <v>2.9277344049224898</v>
      </c>
      <c r="AO306" s="108">
        <v>85.9224575509499</v>
      </c>
      <c r="AP306" s="108">
        <v>21.940454027468999</v>
      </c>
      <c r="AQ306" s="108">
        <v>7.9911699548799398E-2</v>
      </c>
      <c r="AR306" s="108">
        <v>0.23371313567489599</v>
      </c>
      <c r="AS306" s="108">
        <f t="shared" si="201"/>
        <v>1.5644318799518016</v>
      </c>
      <c r="AT306" s="108">
        <f t="shared" si="202"/>
        <v>1.1607043113441817</v>
      </c>
      <c r="AU306" s="108">
        <f t="shared" si="203"/>
        <v>0.3007223652006647</v>
      </c>
      <c r="AV306" s="108">
        <f t="shared" si="204"/>
        <v>1.1806948467703768</v>
      </c>
      <c r="AW306" s="108">
        <f t="shared" si="205"/>
        <v>0.17519537808548391</v>
      </c>
      <c r="AX306" s="108">
        <f t="shared" si="206"/>
        <v>3.407414648476989E-2</v>
      </c>
      <c r="AY306" s="108">
        <f t="shared" si="207"/>
        <v>12.52704259205645</v>
      </c>
      <c r="AZ306" s="108">
        <f t="shared" si="208"/>
        <v>36.637118487695538</v>
      </c>
      <c r="BA306" s="108">
        <f t="shared" si="209"/>
        <v>93.8777102284444</v>
      </c>
      <c r="BB306" s="103"/>
    </row>
    <row r="307" spans="1:54" s="102" customFormat="1" x14ac:dyDescent="0.2">
      <c r="A307" s="102" t="s">
        <v>150</v>
      </c>
      <c r="B307" s="103">
        <v>1300</v>
      </c>
      <c r="C307" s="103" t="s">
        <v>2</v>
      </c>
      <c r="D307" s="104" t="s">
        <v>4</v>
      </c>
      <c r="E307" s="104" t="s">
        <v>142</v>
      </c>
      <c r="F307" s="103">
        <v>0.1</v>
      </c>
      <c r="G307" s="103">
        <f t="shared" si="178"/>
        <v>0.9</v>
      </c>
      <c r="H307" s="104" t="s">
        <v>145</v>
      </c>
      <c r="I307" s="103" t="s">
        <v>149</v>
      </c>
      <c r="J307" s="103">
        <v>10000</v>
      </c>
      <c r="K307" s="103">
        <v>5.0999999999999996</v>
      </c>
      <c r="L307" s="105">
        <v>15.7538689648781</v>
      </c>
      <c r="M307" s="103">
        <v>9.5720894999999903E-2</v>
      </c>
      <c r="N307" s="103"/>
      <c r="O307" s="103"/>
      <c r="P307" s="106">
        <v>1.0049786090368</v>
      </c>
      <c r="Q307" s="106">
        <v>1.08383002520851</v>
      </c>
      <c r="R307" s="106">
        <v>2.0372655116714999</v>
      </c>
      <c r="S307" s="103"/>
      <c r="T307" s="103"/>
      <c r="U307" s="103"/>
      <c r="V307" s="103"/>
      <c r="W307" s="103"/>
      <c r="X307" s="103"/>
      <c r="Y307" s="103"/>
      <c r="Z307" s="107"/>
      <c r="AA307" s="107"/>
      <c r="AB307" s="108">
        <f t="shared" si="210"/>
        <v>7.9328344142093166E-2</v>
      </c>
      <c r="AC307" s="107">
        <f t="shared" si="196"/>
        <v>5.1685719819989892E-14</v>
      </c>
      <c r="AD307" s="107">
        <f t="shared" si="197"/>
        <v>5.1943042811759207E-14</v>
      </c>
      <c r="AE307" s="107">
        <f t="shared" si="198"/>
        <v>1.3045315403695806E-6</v>
      </c>
      <c r="AF307" s="109">
        <f t="shared" si="211"/>
        <v>5.7540099613314808E-4</v>
      </c>
      <c r="AG307" s="107">
        <f t="shared" si="200"/>
        <v>2.4110024490459105E-15</v>
      </c>
      <c r="AH307" s="108">
        <v>3.4567609246043198</v>
      </c>
      <c r="AI307" s="108">
        <v>2.2095950414349899</v>
      </c>
      <c r="AJ307" s="108">
        <v>7.3476245771097899</v>
      </c>
      <c r="AK307" s="108">
        <v>1.90366747141321</v>
      </c>
      <c r="AL307" s="108">
        <v>0.28451710396409002</v>
      </c>
      <c r="AM307" s="108">
        <v>1.62399891522974</v>
      </c>
      <c r="AN307" s="108">
        <v>2.9277344049224898</v>
      </c>
      <c r="AO307" s="108">
        <v>85.9224575509499</v>
      </c>
      <c r="AP307" s="108">
        <v>21.940454027468999</v>
      </c>
      <c r="AQ307" s="108">
        <v>7.9911699548799398E-2</v>
      </c>
      <c r="AR307" s="108">
        <v>0.23371313567489599</v>
      </c>
      <c r="AS307" s="108">
        <f t="shared" si="201"/>
        <v>1.5644318799518016</v>
      </c>
      <c r="AT307" s="108">
        <f t="shared" si="202"/>
        <v>1.1607043113441817</v>
      </c>
      <c r="AU307" s="108">
        <f t="shared" si="203"/>
        <v>0.3007223652006647</v>
      </c>
      <c r="AV307" s="108">
        <f t="shared" si="204"/>
        <v>1.1806948467703768</v>
      </c>
      <c r="AW307" s="108">
        <f t="shared" si="205"/>
        <v>0.17519537808548391</v>
      </c>
      <c r="AX307" s="108">
        <f t="shared" si="206"/>
        <v>3.407414648476989E-2</v>
      </c>
      <c r="AY307" s="108">
        <f t="shared" si="207"/>
        <v>12.52704259205645</v>
      </c>
      <c r="AZ307" s="108">
        <f t="shared" si="208"/>
        <v>36.637118487695538</v>
      </c>
      <c r="BA307" s="108">
        <f t="shared" si="209"/>
        <v>93.8777102284444</v>
      </c>
      <c r="BB307" s="103"/>
    </row>
    <row r="308" spans="1:54" s="102" customFormat="1" x14ac:dyDescent="0.2">
      <c r="A308" s="102" t="s">
        <v>150</v>
      </c>
      <c r="B308" s="103">
        <v>1300</v>
      </c>
      <c r="C308" s="103" t="s">
        <v>2</v>
      </c>
      <c r="D308" s="104" t="s">
        <v>4</v>
      </c>
      <c r="E308" s="104" t="s">
        <v>142</v>
      </c>
      <c r="F308" s="103">
        <v>0.1</v>
      </c>
      <c r="G308" s="103">
        <f t="shared" si="178"/>
        <v>0.9</v>
      </c>
      <c r="H308" s="104" t="s">
        <v>145</v>
      </c>
      <c r="I308" s="103" t="s">
        <v>149</v>
      </c>
      <c r="J308" s="103">
        <v>100000</v>
      </c>
      <c r="K308" s="103">
        <v>5.0999999999999996</v>
      </c>
      <c r="L308" s="105">
        <v>15.7538689648781</v>
      </c>
      <c r="M308" s="103">
        <v>9.5720894999999903E-2</v>
      </c>
      <c r="N308" s="103"/>
      <c r="O308" s="103"/>
      <c r="P308" s="106">
        <v>1.00500375631696</v>
      </c>
      <c r="Q308" s="106">
        <v>1.11510028949778</v>
      </c>
      <c r="R308" s="106">
        <v>2.0513896964887501</v>
      </c>
      <c r="S308" s="103"/>
      <c r="T308" s="103"/>
      <c r="U308" s="103"/>
      <c r="V308" s="103"/>
      <c r="W308" s="103"/>
      <c r="X308" s="103"/>
      <c r="Y308" s="103"/>
      <c r="Z308" s="107"/>
      <c r="AA308" s="107"/>
      <c r="AB308" s="108">
        <f t="shared" si="210"/>
        <v>7.9328344142093166E-2</v>
      </c>
      <c r="AC308" s="107">
        <f t="shared" si="196"/>
        <v>5.1685719819989892E-14</v>
      </c>
      <c r="AD308" s="107">
        <f t="shared" si="197"/>
        <v>5.1944342567035792E-14</v>
      </c>
      <c r="AE308" s="107">
        <f t="shared" si="198"/>
        <v>1.3045641832734476E-6</v>
      </c>
      <c r="AF308" s="109">
        <f t="shared" si="211"/>
        <v>5.7540099613314808E-4</v>
      </c>
      <c r="AG308" s="107">
        <f t="shared" si="200"/>
        <v>2.4110024490459105E-15</v>
      </c>
      <c r="AH308" s="108">
        <v>3.4567609246043198</v>
      </c>
      <c r="AI308" s="108">
        <v>2.2095950414349899</v>
      </c>
      <c r="AJ308" s="108">
        <v>7.3476245771097899</v>
      </c>
      <c r="AK308" s="108">
        <v>1.90366747141321</v>
      </c>
      <c r="AL308" s="108">
        <v>0.28451710396409002</v>
      </c>
      <c r="AM308" s="108">
        <v>1.62399891522974</v>
      </c>
      <c r="AN308" s="108">
        <v>2.9277344049224898</v>
      </c>
      <c r="AO308" s="108">
        <v>85.9224575509499</v>
      </c>
      <c r="AP308" s="108">
        <v>21.940454027468999</v>
      </c>
      <c r="AQ308" s="108">
        <v>7.9911699548799398E-2</v>
      </c>
      <c r="AR308" s="108">
        <v>0.23371313567489599</v>
      </c>
      <c r="AS308" s="108">
        <f t="shared" si="201"/>
        <v>1.5644318799518016</v>
      </c>
      <c r="AT308" s="108">
        <f t="shared" si="202"/>
        <v>1.1607043113441817</v>
      </c>
      <c r="AU308" s="108">
        <f t="shared" si="203"/>
        <v>0.3007223652006647</v>
      </c>
      <c r="AV308" s="108">
        <f t="shared" si="204"/>
        <v>1.1806948467703768</v>
      </c>
      <c r="AW308" s="108">
        <f t="shared" si="205"/>
        <v>0.17519537808548391</v>
      </c>
      <c r="AX308" s="108">
        <f t="shared" si="206"/>
        <v>3.407414648476989E-2</v>
      </c>
      <c r="AY308" s="108">
        <f t="shared" si="207"/>
        <v>12.52704259205645</v>
      </c>
      <c r="AZ308" s="108">
        <f t="shared" si="208"/>
        <v>36.637118487695538</v>
      </c>
      <c r="BA308" s="108">
        <f t="shared" si="209"/>
        <v>93.8777102284444</v>
      </c>
      <c r="BB308" s="103"/>
    </row>
    <row r="309" spans="1:54" s="102" customFormat="1" x14ac:dyDescent="0.2">
      <c r="A309" s="102" t="s">
        <v>150</v>
      </c>
      <c r="B309" s="103">
        <v>1300</v>
      </c>
      <c r="C309" s="103" t="s">
        <v>2</v>
      </c>
      <c r="D309" s="104" t="s">
        <v>4</v>
      </c>
      <c r="E309" s="104" t="s">
        <v>142</v>
      </c>
      <c r="F309" s="103">
        <v>0.1</v>
      </c>
      <c r="G309" s="103">
        <f t="shared" si="178"/>
        <v>0.9</v>
      </c>
      <c r="H309" s="104" t="s">
        <v>146</v>
      </c>
      <c r="I309" s="103" t="s">
        <v>149</v>
      </c>
      <c r="J309" s="103">
        <v>1</v>
      </c>
      <c r="K309" s="103">
        <v>5.0999999999999996</v>
      </c>
      <c r="L309" s="105">
        <v>15.7538689648781</v>
      </c>
      <c r="M309" s="103">
        <v>9.5720894999999903E-2</v>
      </c>
      <c r="N309" s="103"/>
      <c r="O309" s="103"/>
      <c r="P309" s="106">
        <v>1.0000170145830301</v>
      </c>
      <c r="Q309" s="106">
        <v>1.0000076211130899</v>
      </c>
      <c r="R309" s="106">
        <v>1.00027604732366</v>
      </c>
      <c r="S309" s="103"/>
      <c r="T309" s="103"/>
      <c r="U309" s="103"/>
      <c r="V309" s="103"/>
      <c r="W309" s="103"/>
      <c r="X309" s="103"/>
      <c r="Y309" s="103"/>
      <c r="Z309" s="107"/>
      <c r="AA309" s="107"/>
      <c r="AB309" s="108">
        <f t="shared" si="210"/>
        <v>7.7053628889975412E-2</v>
      </c>
      <c r="AC309" s="107">
        <f t="shared" si="196"/>
        <v>5.02036481032196E-14</v>
      </c>
      <c r="AD309" s="107">
        <f t="shared" si="197"/>
        <v>5.0204502297358664E-14</v>
      </c>
      <c r="AE309" s="107">
        <f t="shared" si="198"/>
        <v>1.2608686971382937E-6</v>
      </c>
      <c r="AF309" s="109">
        <f t="shared" si="211"/>
        <v>5.58901554021469E-4</v>
      </c>
      <c r="AG309" s="107">
        <f t="shared" si="200"/>
        <v>2.3418677141280302E-15</v>
      </c>
      <c r="AH309" s="108">
        <v>3.2174188849538901</v>
      </c>
      <c r="AI309" s="108">
        <v>2.1416039777635798</v>
      </c>
      <c r="AJ309" s="108">
        <v>6.90838004277518</v>
      </c>
      <c r="AK309" s="108">
        <v>1.91979784790857</v>
      </c>
      <c r="AL309" s="108">
        <v>0.287257444726843</v>
      </c>
      <c r="AM309" s="108">
        <v>1.57358717397197</v>
      </c>
      <c r="AN309" s="108">
        <v>2.7206867508722201</v>
      </c>
      <c r="AO309" s="108">
        <v>80.179308911605304</v>
      </c>
      <c r="AP309" s="108">
        <v>21.365513419985401</v>
      </c>
      <c r="AQ309" s="108">
        <v>7.7620256764355203E-2</v>
      </c>
      <c r="AR309" s="108">
        <v>0.22676357648468501</v>
      </c>
      <c r="AS309" s="108">
        <f t="shared" si="201"/>
        <v>1.5023407307609482</v>
      </c>
      <c r="AT309" s="108">
        <f t="shared" si="202"/>
        <v>1.1155361904883088</v>
      </c>
      <c r="AU309" s="108">
        <f t="shared" si="203"/>
        <v>0.31000089232254679</v>
      </c>
      <c r="AV309" s="108">
        <f t="shared" si="204"/>
        <v>1.1825760109731205</v>
      </c>
      <c r="AW309" s="108">
        <f t="shared" si="205"/>
        <v>0.1825494319464756</v>
      </c>
      <c r="AX309" s="108">
        <f t="shared" si="206"/>
        <v>3.3932529324637556E-2</v>
      </c>
      <c r="AY309" s="108">
        <f t="shared" si="207"/>
        <v>11.997900161254371</v>
      </c>
      <c r="AZ309" s="108">
        <f t="shared" si="208"/>
        <v>35.05124646948623</v>
      </c>
      <c r="BA309" s="108">
        <f t="shared" si="209"/>
        <v>94.219335182466438</v>
      </c>
      <c r="BB309" s="103"/>
    </row>
    <row r="310" spans="1:54" s="102" customFormat="1" x14ac:dyDescent="0.2">
      <c r="A310" s="102" t="s">
        <v>150</v>
      </c>
      <c r="B310" s="103">
        <v>1300</v>
      </c>
      <c r="C310" s="103" t="s">
        <v>2</v>
      </c>
      <c r="D310" s="104" t="s">
        <v>4</v>
      </c>
      <c r="E310" s="104" t="s">
        <v>142</v>
      </c>
      <c r="F310" s="103">
        <v>0.1</v>
      </c>
      <c r="G310" s="103">
        <f t="shared" si="178"/>
        <v>0.9</v>
      </c>
      <c r="H310" s="104" t="s">
        <v>146</v>
      </c>
      <c r="I310" s="103" t="s">
        <v>149</v>
      </c>
      <c r="J310" s="103">
        <v>100</v>
      </c>
      <c r="K310" s="103">
        <v>5.0999999999999996</v>
      </c>
      <c r="L310" s="105">
        <v>15.7538689648781</v>
      </c>
      <c r="M310" s="103">
        <v>9.5720894999999903E-2</v>
      </c>
      <c r="N310" s="103"/>
      <c r="O310" s="103"/>
      <c r="P310" s="106">
        <v>1.00390050063652</v>
      </c>
      <c r="Q310" s="106">
        <v>1.00016447341996</v>
      </c>
      <c r="R310" s="106">
        <v>1.3473442331074601</v>
      </c>
      <c r="S310" s="103"/>
      <c r="T310" s="103"/>
      <c r="U310" s="103"/>
      <c r="V310" s="103"/>
      <c r="W310" s="103"/>
      <c r="X310" s="103"/>
      <c r="Y310" s="103"/>
      <c r="Z310" s="107"/>
      <c r="AA310" s="107"/>
      <c r="AB310" s="108">
        <f t="shared" si="210"/>
        <v>7.7053628889975412E-2</v>
      </c>
      <c r="AC310" s="107">
        <f t="shared" si="196"/>
        <v>5.02036481032196E-14</v>
      </c>
      <c r="AD310" s="107">
        <f t="shared" si="197"/>
        <v>5.0399467464601832E-14</v>
      </c>
      <c r="AE310" s="107">
        <f t="shared" si="198"/>
        <v>1.2657651798273009E-6</v>
      </c>
      <c r="AF310" s="109">
        <f t="shared" si="211"/>
        <v>5.58901554021469E-4</v>
      </c>
      <c r="AG310" s="107">
        <f t="shared" si="200"/>
        <v>2.3418677141280302E-15</v>
      </c>
      <c r="AH310" s="108">
        <v>3.2174188849538901</v>
      </c>
      <c r="AI310" s="108">
        <v>2.1416039777635798</v>
      </c>
      <c r="AJ310" s="108">
        <v>6.90838004277518</v>
      </c>
      <c r="AK310" s="108">
        <v>1.91979784790857</v>
      </c>
      <c r="AL310" s="108">
        <v>0.287257444726843</v>
      </c>
      <c r="AM310" s="108">
        <v>1.57358717397197</v>
      </c>
      <c r="AN310" s="108">
        <v>2.7206867508722201</v>
      </c>
      <c r="AO310" s="108">
        <v>80.179308911605304</v>
      </c>
      <c r="AP310" s="108">
        <v>21.365513419985401</v>
      </c>
      <c r="AQ310" s="108">
        <v>7.7620256764355203E-2</v>
      </c>
      <c r="AR310" s="108">
        <v>0.22676357648468501</v>
      </c>
      <c r="AS310" s="108">
        <f t="shared" si="201"/>
        <v>1.5023407307609482</v>
      </c>
      <c r="AT310" s="108">
        <f t="shared" si="202"/>
        <v>1.1155361904883088</v>
      </c>
      <c r="AU310" s="108">
        <f t="shared" si="203"/>
        <v>0.31000089232254679</v>
      </c>
      <c r="AV310" s="108">
        <f t="shared" si="204"/>
        <v>1.1825760109731205</v>
      </c>
      <c r="AW310" s="108">
        <f t="shared" si="205"/>
        <v>0.1825494319464756</v>
      </c>
      <c r="AX310" s="108">
        <f t="shared" si="206"/>
        <v>3.3932529324637556E-2</v>
      </c>
      <c r="AY310" s="108">
        <f t="shared" si="207"/>
        <v>11.997900161254371</v>
      </c>
      <c r="AZ310" s="108">
        <f t="shared" si="208"/>
        <v>35.05124646948623</v>
      </c>
      <c r="BA310" s="108">
        <f t="shared" si="209"/>
        <v>94.219335182466438</v>
      </c>
      <c r="BB310" s="103"/>
    </row>
    <row r="311" spans="1:54" s="102" customFormat="1" x14ac:dyDescent="0.2">
      <c r="A311" s="102" t="s">
        <v>150</v>
      </c>
      <c r="B311" s="103">
        <v>1300</v>
      </c>
      <c r="C311" s="103" t="s">
        <v>2</v>
      </c>
      <c r="D311" s="104" t="s">
        <v>4</v>
      </c>
      <c r="E311" s="104" t="s">
        <v>142</v>
      </c>
      <c r="F311" s="103">
        <v>0.1</v>
      </c>
      <c r="G311" s="103">
        <f t="shared" si="178"/>
        <v>0.9</v>
      </c>
      <c r="H311" s="104" t="s">
        <v>146</v>
      </c>
      <c r="I311" s="103" t="s">
        <v>149</v>
      </c>
      <c r="J311" s="103">
        <v>1000</v>
      </c>
      <c r="K311" s="103">
        <v>5.0999999999999996</v>
      </c>
      <c r="L311" s="105">
        <v>15.7538689648781</v>
      </c>
      <c r="M311" s="103">
        <v>9.5720894999999903E-2</v>
      </c>
      <c r="N311" s="103"/>
      <c r="O311" s="103"/>
      <c r="P311" s="106">
        <v>1.0063911487533801</v>
      </c>
      <c r="Q311" s="106">
        <v>1.0279739088611299</v>
      </c>
      <c r="R311" s="106">
        <v>2.1716233830258398</v>
      </c>
      <c r="S311" s="103"/>
      <c r="T311" s="103"/>
      <c r="U311" s="103"/>
      <c r="V311" s="103"/>
      <c r="W311" s="103"/>
      <c r="X311" s="103"/>
      <c r="Y311" s="103"/>
      <c r="Z311" s="107"/>
      <c r="AA311" s="107"/>
      <c r="AB311" s="108">
        <f t="shared" si="210"/>
        <v>7.7053628889975412E-2</v>
      </c>
      <c r="AC311" s="107">
        <f t="shared" si="196"/>
        <v>5.02036481032196E-14</v>
      </c>
      <c r="AD311" s="107">
        <f t="shared" si="197"/>
        <v>5.0524507086209627E-14</v>
      </c>
      <c r="AE311" s="107">
        <f t="shared" si="198"/>
        <v>1.268905506642085E-6</v>
      </c>
      <c r="AF311" s="109">
        <f t="shared" si="211"/>
        <v>5.58901554021469E-4</v>
      </c>
      <c r="AG311" s="107">
        <f t="shared" si="200"/>
        <v>2.3418677141280302E-15</v>
      </c>
      <c r="AH311" s="108">
        <v>3.2174188849538901</v>
      </c>
      <c r="AI311" s="108">
        <v>2.1416039777635798</v>
      </c>
      <c r="AJ311" s="108">
        <v>6.90838004277518</v>
      </c>
      <c r="AK311" s="108">
        <v>1.91979784790857</v>
      </c>
      <c r="AL311" s="108">
        <v>0.287257444726843</v>
      </c>
      <c r="AM311" s="108">
        <v>1.57358717397197</v>
      </c>
      <c r="AN311" s="108">
        <v>2.7206867508722201</v>
      </c>
      <c r="AO311" s="108">
        <v>80.179308911605304</v>
      </c>
      <c r="AP311" s="108">
        <v>21.365513419985401</v>
      </c>
      <c r="AQ311" s="108">
        <v>7.7620256764355203E-2</v>
      </c>
      <c r="AR311" s="108">
        <v>0.22676357648468501</v>
      </c>
      <c r="AS311" s="108">
        <f t="shared" si="201"/>
        <v>1.5023407307609482</v>
      </c>
      <c r="AT311" s="108">
        <f t="shared" si="202"/>
        <v>1.1155361904883088</v>
      </c>
      <c r="AU311" s="108">
        <f t="shared" si="203"/>
        <v>0.31000089232254679</v>
      </c>
      <c r="AV311" s="108">
        <f t="shared" si="204"/>
        <v>1.1825760109731205</v>
      </c>
      <c r="AW311" s="108">
        <f t="shared" si="205"/>
        <v>0.1825494319464756</v>
      </c>
      <c r="AX311" s="108">
        <f t="shared" si="206"/>
        <v>3.3932529324637556E-2</v>
      </c>
      <c r="AY311" s="108">
        <f t="shared" si="207"/>
        <v>11.997900161254371</v>
      </c>
      <c r="AZ311" s="108">
        <f t="shared" si="208"/>
        <v>35.05124646948623</v>
      </c>
      <c r="BA311" s="108">
        <f t="shared" si="209"/>
        <v>94.219335182466438</v>
      </c>
      <c r="BB311" s="103"/>
    </row>
    <row r="312" spans="1:54" s="102" customFormat="1" x14ac:dyDescent="0.2">
      <c r="A312" s="102" t="s">
        <v>150</v>
      </c>
      <c r="B312" s="103">
        <v>1300</v>
      </c>
      <c r="C312" s="103" t="s">
        <v>2</v>
      </c>
      <c r="D312" s="104" t="s">
        <v>4</v>
      </c>
      <c r="E312" s="104" t="s">
        <v>142</v>
      </c>
      <c r="F312" s="103">
        <v>0.1</v>
      </c>
      <c r="G312" s="103">
        <f t="shared" si="178"/>
        <v>0.9</v>
      </c>
      <c r="H312" s="104" t="s">
        <v>146</v>
      </c>
      <c r="I312" s="103" t="s">
        <v>149</v>
      </c>
      <c r="J312" s="103">
        <v>10000</v>
      </c>
      <c r="K312" s="103">
        <v>5.0999999999999996</v>
      </c>
      <c r="L312" s="105">
        <v>15.7538689648781</v>
      </c>
      <c r="M312" s="103">
        <v>9.5720894999999903E-2</v>
      </c>
      <c r="N312" s="103"/>
      <c r="O312" s="103"/>
      <c r="P312" s="106">
        <v>1.0067211080063201</v>
      </c>
      <c r="Q312" s="106">
        <v>1.2812123437506</v>
      </c>
      <c r="R312" s="106">
        <v>2.3314932242678998</v>
      </c>
      <c r="S312" s="103"/>
      <c r="T312" s="103"/>
      <c r="U312" s="103"/>
      <c r="V312" s="103"/>
      <c r="W312" s="103"/>
      <c r="X312" s="103"/>
      <c r="Y312" s="103"/>
      <c r="Z312" s="107"/>
      <c r="AA312" s="107"/>
      <c r="AB312" s="108">
        <f t="shared" si="210"/>
        <v>7.7053628889975412E-2</v>
      </c>
      <c r="AC312" s="107">
        <f t="shared" si="196"/>
        <v>5.02036481032196E-14</v>
      </c>
      <c r="AD312" s="107">
        <f t="shared" si="197"/>
        <v>5.0541072244432623E-14</v>
      </c>
      <c r="AE312" s="107">
        <f t="shared" si="198"/>
        <v>1.2693215348569016E-6</v>
      </c>
      <c r="AF312" s="109">
        <f t="shared" si="211"/>
        <v>5.58901554021469E-4</v>
      </c>
      <c r="AG312" s="107">
        <f t="shared" si="200"/>
        <v>2.3418677141280302E-15</v>
      </c>
      <c r="AH312" s="108">
        <v>3.2174188849538901</v>
      </c>
      <c r="AI312" s="108">
        <v>2.1416039777635798</v>
      </c>
      <c r="AJ312" s="108">
        <v>6.90838004277518</v>
      </c>
      <c r="AK312" s="108">
        <v>1.91979784790857</v>
      </c>
      <c r="AL312" s="108">
        <v>0.287257444726843</v>
      </c>
      <c r="AM312" s="108">
        <v>1.57358717397197</v>
      </c>
      <c r="AN312" s="108">
        <v>2.7206867508722201</v>
      </c>
      <c r="AO312" s="108">
        <v>80.179308911605304</v>
      </c>
      <c r="AP312" s="108">
        <v>21.365513419985401</v>
      </c>
      <c r="AQ312" s="108">
        <v>7.7620256764355203E-2</v>
      </c>
      <c r="AR312" s="108">
        <v>0.22676357648468501</v>
      </c>
      <c r="AS312" s="108">
        <f t="shared" si="201"/>
        <v>1.5023407307609482</v>
      </c>
      <c r="AT312" s="108">
        <f t="shared" si="202"/>
        <v>1.1155361904883088</v>
      </c>
      <c r="AU312" s="108">
        <f t="shared" si="203"/>
        <v>0.31000089232254679</v>
      </c>
      <c r="AV312" s="108">
        <f t="shared" si="204"/>
        <v>1.1825760109731205</v>
      </c>
      <c r="AW312" s="108">
        <f t="shared" si="205"/>
        <v>0.1825494319464756</v>
      </c>
      <c r="AX312" s="108">
        <f t="shared" si="206"/>
        <v>3.3932529324637556E-2</v>
      </c>
      <c r="AY312" s="108">
        <f t="shared" si="207"/>
        <v>11.997900161254371</v>
      </c>
      <c r="AZ312" s="108">
        <f t="shared" si="208"/>
        <v>35.05124646948623</v>
      </c>
      <c r="BA312" s="108">
        <f t="shared" si="209"/>
        <v>94.219335182466438</v>
      </c>
      <c r="BB312" s="103"/>
    </row>
    <row r="313" spans="1:54" s="102" customFormat="1" x14ac:dyDescent="0.2">
      <c r="A313" s="102" t="s">
        <v>150</v>
      </c>
      <c r="B313" s="103">
        <v>1300</v>
      </c>
      <c r="C313" s="103" t="s">
        <v>2</v>
      </c>
      <c r="D313" s="104" t="s">
        <v>4</v>
      </c>
      <c r="E313" s="104" t="s">
        <v>142</v>
      </c>
      <c r="F313" s="103">
        <v>0.1</v>
      </c>
      <c r="G313" s="103">
        <f t="shared" si="178"/>
        <v>0.9</v>
      </c>
      <c r="H313" s="104" t="s">
        <v>146</v>
      </c>
      <c r="I313" s="103" t="s">
        <v>149</v>
      </c>
      <c r="J313" s="103">
        <v>100000</v>
      </c>
      <c r="K313" s="103">
        <v>5.0999999999999996</v>
      </c>
      <c r="L313" s="105">
        <v>15.7538689648781</v>
      </c>
      <c r="M313" s="103">
        <v>9.5720894999999903E-2</v>
      </c>
      <c r="N313" s="103"/>
      <c r="O313" s="103"/>
      <c r="P313" s="106">
        <v>1.0067550896030899</v>
      </c>
      <c r="Q313" s="106">
        <v>1.3644839503757</v>
      </c>
      <c r="R313" s="106">
        <v>2.3487082950620199</v>
      </c>
      <c r="S313" s="103"/>
      <c r="T313" s="103"/>
      <c r="U313" s="103"/>
      <c r="V313" s="103"/>
      <c r="W313" s="103"/>
      <c r="X313" s="103"/>
      <c r="Y313" s="103"/>
      <c r="Z313" s="107"/>
      <c r="AA313" s="107"/>
      <c r="AB313" s="108">
        <f t="shared" si="210"/>
        <v>7.7053628889975412E-2</v>
      </c>
      <c r="AC313" s="107">
        <f t="shared" si="196"/>
        <v>5.02036481032196E-14</v>
      </c>
      <c r="AD313" s="107">
        <f t="shared" si="197"/>
        <v>5.0542778244558843E-14</v>
      </c>
      <c r="AE313" s="107">
        <f t="shared" si="198"/>
        <v>1.2693643804595474E-6</v>
      </c>
      <c r="AF313" s="109">
        <f t="shared" si="211"/>
        <v>5.58901554021469E-4</v>
      </c>
      <c r="AG313" s="107">
        <f t="shared" si="200"/>
        <v>2.3418677141280302E-15</v>
      </c>
      <c r="AH313" s="108">
        <v>3.2174188849538901</v>
      </c>
      <c r="AI313" s="108">
        <v>2.1416039777635798</v>
      </c>
      <c r="AJ313" s="108">
        <v>6.90838004277518</v>
      </c>
      <c r="AK313" s="108">
        <v>1.91979784790857</v>
      </c>
      <c r="AL313" s="108">
        <v>0.287257444726843</v>
      </c>
      <c r="AM313" s="108">
        <v>1.57358717397197</v>
      </c>
      <c r="AN313" s="108">
        <v>2.7206867508722201</v>
      </c>
      <c r="AO313" s="108">
        <v>80.179308911605304</v>
      </c>
      <c r="AP313" s="108">
        <v>21.365513419985401</v>
      </c>
      <c r="AQ313" s="108">
        <v>7.7620256764355203E-2</v>
      </c>
      <c r="AR313" s="108">
        <v>0.22676357648468501</v>
      </c>
      <c r="AS313" s="108">
        <f t="shared" si="201"/>
        <v>1.5023407307609482</v>
      </c>
      <c r="AT313" s="108">
        <f t="shared" si="202"/>
        <v>1.1155361904883088</v>
      </c>
      <c r="AU313" s="108">
        <f t="shared" si="203"/>
        <v>0.31000089232254679</v>
      </c>
      <c r="AV313" s="108">
        <f t="shared" si="204"/>
        <v>1.1825760109731205</v>
      </c>
      <c r="AW313" s="108">
        <f t="shared" si="205"/>
        <v>0.1825494319464756</v>
      </c>
      <c r="AX313" s="108">
        <f t="shared" si="206"/>
        <v>3.3932529324637556E-2</v>
      </c>
      <c r="AY313" s="108">
        <f t="shared" si="207"/>
        <v>11.997900161254371</v>
      </c>
      <c r="AZ313" s="108">
        <f t="shared" si="208"/>
        <v>35.05124646948623</v>
      </c>
      <c r="BA313" s="108">
        <f t="shared" si="209"/>
        <v>94.219335182466438</v>
      </c>
      <c r="BB313" s="103"/>
    </row>
    <row r="314" spans="1:54" s="110" customFormat="1" x14ac:dyDescent="0.2">
      <c r="A314" s="110" t="s">
        <v>141</v>
      </c>
      <c r="B314" s="111">
        <v>1300</v>
      </c>
      <c r="C314" s="112" t="s">
        <v>2</v>
      </c>
      <c r="D314" s="113" t="s">
        <v>4</v>
      </c>
      <c r="E314" s="114" t="s">
        <v>151</v>
      </c>
      <c r="F314" s="111">
        <v>0.1</v>
      </c>
      <c r="G314" s="111">
        <f t="shared" si="178"/>
        <v>0.9</v>
      </c>
      <c r="H314" s="114" t="s">
        <v>152</v>
      </c>
      <c r="I314" s="112" t="s">
        <v>144</v>
      </c>
      <c r="J314" s="111"/>
      <c r="K314" s="111">
        <v>5.0999999999999996</v>
      </c>
      <c r="L314" s="115">
        <v>15.7538689648781</v>
      </c>
      <c r="M314" s="111">
        <v>9.5720894999999903E-2</v>
      </c>
      <c r="N314" s="111"/>
      <c r="O314" s="111"/>
      <c r="P314" s="116">
        <v>1.01842459860417</v>
      </c>
      <c r="Q314" s="116">
        <v>1.1833435572037001</v>
      </c>
      <c r="R314" s="116">
        <v>1.3892291470818301</v>
      </c>
      <c r="S314" s="111">
        <v>-3.7070782606116701</v>
      </c>
      <c r="T314" s="111">
        <v>-3.7301343335390702</v>
      </c>
      <c r="U314" s="111">
        <v>-9.0148725941034993</v>
      </c>
      <c r="V314" s="111">
        <v>-3.7073412623441899</v>
      </c>
      <c r="W314" s="111">
        <v>-8.8729874497784103</v>
      </c>
      <c r="X314" s="111">
        <v>2.4210770000000002E-3</v>
      </c>
      <c r="Y314" s="111">
        <v>2.323093E-3</v>
      </c>
      <c r="Z314" s="117">
        <v>9.9499999999999996E-6</v>
      </c>
      <c r="AA314" s="117">
        <v>9.9499999999999996E-6</v>
      </c>
      <c r="AB314" s="118">
        <f>((EXP(S314)*0.0047)/X314)*0.99279954</f>
        <v>4.7313730376214537E-2</v>
      </c>
      <c r="AC314" s="119">
        <f t="shared" si="196"/>
        <v>3.0826865709982327E-14</v>
      </c>
      <c r="AD314" s="119">
        <f t="shared" si="197"/>
        <v>3.1394838336913404E-14</v>
      </c>
      <c r="AE314" s="119">
        <f t="shared" si="198"/>
        <v>7.8847049765124305E-7</v>
      </c>
      <c r="AF314" s="120">
        <f>((EXP(V314)*0.0047)/X314)*0.00720046</f>
        <v>3.4306123390429619E-4</v>
      </c>
      <c r="AG314" s="119">
        <f t="shared" si="200"/>
        <v>1.4374696614612283E-15</v>
      </c>
      <c r="AH314" s="118">
        <v>2.1703719033140207</v>
      </c>
      <c r="AI314" s="118">
        <v>2.076536981004466</v>
      </c>
      <c r="AJ314" s="118">
        <v>6.0399641747778592</v>
      </c>
      <c r="AK314" s="118">
        <v>2.1595947825989832</v>
      </c>
      <c r="AL314" s="118">
        <v>0.32489338744865964</v>
      </c>
      <c r="AM314" s="118">
        <v>1.577449860959794</v>
      </c>
      <c r="AN314" s="118">
        <v>2.1052781382549002</v>
      </c>
      <c r="AO314" s="118">
        <v>70.253611136597016</v>
      </c>
      <c r="AP314" s="118">
        <v>11.420582407644831</v>
      </c>
      <c r="AQ314" s="118"/>
      <c r="AR314" s="118"/>
      <c r="AS314" s="118">
        <f t="shared" si="201"/>
        <v>1.0451881778017575</v>
      </c>
      <c r="AT314" s="118">
        <f t="shared" si="202"/>
        <v>0.9615400989742342</v>
      </c>
      <c r="AU314" s="118">
        <f t="shared" si="203"/>
        <v>0.34379955259930628</v>
      </c>
      <c r="AV314" s="118">
        <f t="shared" si="204"/>
        <v>1.0309193183913827</v>
      </c>
      <c r="AW314" s="118">
        <f t="shared" si="205"/>
        <v>0.20596115001143642</v>
      </c>
      <c r="AX314" s="118">
        <f t="shared" si="206"/>
        <v>2.9966831657400789E-2</v>
      </c>
      <c r="AY314" s="118"/>
      <c r="AZ314" s="118"/>
      <c r="BA314" s="118"/>
      <c r="BB314" s="111"/>
    </row>
    <row r="315" spans="1:54" s="110" customFormat="1" x14ac:dyDescent="0.2">
      <c r="A315" s="110" t="s">
        <v>141</v>
      </c>
      <c r="B315" s="111">
        <v>1300</v>
      </c>
      <c r="C315" s="112" t="s">
        <v>2</v>
      </c>
      <c r="D315" s="113" t="s">
        <v>4</v>
      </c>
      <c r="E315" s="114" t="s">
        <v>151</v>
      </c>
      <c r="F315" s="111">
        <v>0.1</v>
      </c>
      <c r="G315" s="111">
        <f t="shared" si="178"/>
        <v>0.9</v>
      </c>
      <c r="H315" s="114" t="s">
        <v>153</v>
      </c>
      <c r="I315" s="112" t="s">
        <v>144</v>
      </c>
      <c r="J315" s="111"/>
      <c r="K315" s="111">
        <v>5.0999999999999996</v>
      </c>
      <c r="L315" s="115">
        <v>15.7538689648781</v>
      </c>
      <c r="M315" s="111">
        <v>9.5720894999999903E-2</v>
      </c>
      <c r="N315" s="111"/>
      <c r="O315" s="111"/>
      <c r="P315" s="116">
        <v>1.0021925218167</v>
      </c>
      <c r="Q315" s="116">
        <v>1.00004742268172</v>
      </c>
      <c r="R315" s="116">
        <v>1.1258975144536301</v>
      </c>
      <c r="S315" s="111">
        <v>-3.6426446656171301</v>
      </c>
      <c r="T315" s="111">
        <v>-3.6817675389331401</v>
      </c>
      <c r="U315" s="111">
        <v>-9.13480233261261</v>
      </c>
      <c r="V315" s="111">
        <v>-3.64279577432549</v>
      </c>
      <c r="W315" s="111">
        <v>-9.0186104764104709</v>
      </c>
      <c r="X315" s="111">
        <v>2.4210770000000002E-3</v>
      </c>
      <c r="Y315" s="111">
        <v>2.323093E-3</v>
      </c>
      <c r="Z315" s="117">
        <v>9.9499999999999996E-6</v>
      </c>
      <c r="AA315" s="117">
        <v>9.9499999999999996E-6</v>
      </c>
      <c r="AB315" s="118">
        <f>((EXP(S315)*0.0047)/X315)*0.99279954</f>
        <v>5.0462683935375771E-2</v>
      </c>
      <c r="AC315" s="119">
        <f t="shared" si="196"/>
        <v>3.2878540091253144E-14</v>
      </c>
      <c r="AD315" s="119">
        <f t="shared" si="197"/>
        <v>3.2950627007704465E-14</v>
      </c>
      <c r="AE315" s="119">
        <f t="shared" si="198"/>
        <v>8.2754359158899618E-7</v>
      </c>
      <c r="AF315" s="120">
        <f>((EXP(V315)*0.0047)/X315)*0.00720046</f>
        <v>3.6593453224475554E-4</v>
      </c>
      <c r="AG315" s="119">
        <f t="shared" si="200"/>
        <v>1.5333116545881296E-15</v>
      </c>
      <c r="AH315" s="118">
        <v>2.4576415648233714</v>
      </c>
      <c r="AI315" s="118">
        <v>2.1197525257597052</v>
      </c>
      <c r="AJ315" s="118">
        <v>6.6190447142034419</v>
      </c>
      <c r="AK315" s="118">
        <v>1.9220864985027892</v>
      </c>
      <c r="AL315" s="118">
        <v>0.28747696024299968</v>
      </c>
      <c r="AM315" s="118">
        <v>1.5588946184022483</v>
      </c>
      <c r="AN315" s="118">
        <v>2.19790396356998</v>
      </c>
      <c r="AO315" s="118">
        <v>75.768463493793718</v>
      </c>
      <c r="AP315" s="118">
        <v>13.682720266454972</v>
      </c>
      <c r="AQ315" s="118"/>
      <c r="AR315" s="118"/>
      <c r="AS315" s="118">
        <f t="shared" si="201"/>
        <v>1.1594002294879064</v>
      </c>
      <c r="AT315" s="118">
        <f t="shared" si="202"/>
        <v>1.1028392985492006</v>
      </c>
      <c r="AU315" s="118">
        <f t="shared" si="203"/>
        <v>0.32025052213517241</v>
      </c>
      <c r="AV315" s="118">
        <f t="shared" si="204"/>
        <v>1.118175136656794</v>
      </c>
      <c r="AW315" s="118">
        <f t="shared" si="205"/>
        <v>0.18441077212624052</v>
      </c>
      <c r="AX315" s="118">
        <f t="shared" si="206"/>
        <v>2.9008163320482443E-2</v>
      </c>
      <c r="AY315" s="118"/>
      <c r="AZ315" s="118"/>
      <c r="BA315" s="118"/>
      <c r="BB315" s="111"/>
    </row>
    <row r="316" spans="1:54" s="110" customFormat="1" x14ac:dyDescent="0.2">
      <c r="A316" s="110" t="s">
        <v>141</v>
      </c>
      <c r="B316" s="111">
        <v>1300</v>
      </c>
      <c r="C316" s="112" t="s">
        <v>2</v>
      </c>
      <c r="D316" s="113" t="s">
        <v>4</v>
      </c>
      <c r="E316" s="114" t="s">
        <v>151</v>
      </c>
      <c r="F316" s="111">
        <v>0.1</v>
      </c>
      <c r="G316" s="111">
        <f t="shared" si="178"/>
        <v>0.9</v>
      </c>
      <c r="H316" s="114" t="s">
        <v>154</v>
      </c>
      <c r="I316" s="112" t="s">
        <v>144</v>
      </c>
      <c r="J316" s="111"/>
      <c r="K316" s="111">
        <v>5.0999999999999996</v>
      </c>
      <c r="L316" s="115">
        <v>15.7538689648781</v>
      </c>
      <c r="M316" s="111">
        <v>9.5720894999999903E-2</v>
      </c>
      <c r="N316" s="111"/>
      <c r="O316" s="111"/>
      <c r="P316" s="116">
        <v>1.0084092973658001</v>
      </c>
      <c r="Q316" s="116">
        <v>1.04484439310476</v>
      </c>
      <c r="R316" s="116">
        <v>1.3160812979710701</v>
      </c>
      <c r="S316" s="111">
        <v>-3.6570420066796299</v>
      </c>
      <c r="T316" s="111">
        <v>-3.6899808655362598</v>
      </c>
      <c r="U316" s="111">
        <v>-9.09919511256372</v>
      </c>
      <c r="V316" s="111">
        <v>-3.6568110472895001</v>
      </c>
      <c r="W316" s="111">
        <v>-8.87654765002174</v>
      </c>
      <c r="X316" s="111">
        <v>2.4210770000000002E-3</v>
      </c>
      <c r="Y316" s="111">
        <v>2.323093E-3</v>
      </c>
      <c r="Z316" s="117">
        <v>9.9499999999999996E-6</v>
      </c>
      <c r="AA316" s="117">
        <v>9.9499999999999996E-6</v>
      </c>
      <c r="AB316" s="118">
        <f>((EXP(S316)*0.0047)/X316)*0.99279954</f>
        <v>4.9741360493457239E-2</v>
      </c>
      <c r="AC316" s="119">
        <f t="shared" si="196"/>
        <v>3.240856782948739E-14</v>
      </c>
      <c r="AD316" s="119">
        <f t="shared" si="197"/>
        <v>3.2681101113565252E-14</v>
      </c>
      <c r="AE316" s="119">
        <f t="shared" si="198"/>
        <v>8.2077454205285085E-7</v>
      </c>
      <c r="AF316" s="120">
        <f>((EXP(V316)*0.0047)/X316)*0.00720046</f>
        <v>3.6084163244418099E-4</v>
      </c>
      <c r="AG316" s="119">
        <f t="shared" si="200"/>
        <v>1.5119717647122883E-15</v>
      </c>
      <c r="AH316" s="118">
        <v>2.3383538360923257</v>
      </c>
      <c r="AI316" s="118">
        <v>2.0541979586273227</v>
      </c>
      <c r="AJ316" s="118">
        <v>6.2190666190039536</v>
      </c>
      <c r="AK316" s="118">
        <v>1.9523430463118412</v>
      </c>
      <c r="AL316" s="118">
        <v>0.2921773605219608</v>
      </c>
      <c r="AM316" s="118">
        <v>1.5142648616510965</v>
      </c>
      <c r="AN316" s="118">
        <v>2.1248637894465654</v>
      </c>
      <c r="AO316" s="118">
        <v>70.965387040861216</v>
      </c>
      <c r="AP316" s="118">
        <v>13.27121736519457</v>
      </c>
      <c r="AQ316" s="118"/>
      <c r="AR316" s="118"/>
      <c r="AS316" s="118">
        <f t="shared" si="201"/>
        <v>1.1383293544186388</v>
      </c>
      <c r="AT316" s="118">
        <f t="shared" si="202"/>
        <v>1.0521706021428432</v>
      </c>
      <c r="AU316" s="118">
        <f t="shared" si="203"/>
        <v>0.33030647273502328</v>
      </c>
      <c r="AV316" s="118">
        <f t="shared" si="204"/>
        <v>1.1004723444891331</v>
      </c>
      <c r="AW316" s="118">
        <f t="shared" si="205"/>
        <v>0.19294997059060182</v>
      </c>
      <c r="AX316" s="118">
        <f t="shared" si="206"/>
        <v>2.994225604974279E-2</v>
      </c>
      <c r="AY316" s="118"/>
      <c r="AZ316" s="118"/>
      <c r="BA316" s="118"/>
      <c r="BB316" s="111"/>
    </row>
    <row r="317" spans="1:54" s="1" customFormat="1" x14ac:dyDescent="0.2">
      <c r="A317" s="1" t="s">
        <v>141</v>
      </c>
      <c r="B317" s="86">
        <v>1300</v>
      </c>
      <c r="C317" s="86" t="s">
        <v>2</v>
      </c>
      <c r="D317" s="87" t="s">
        <v>3</v>
      </c>
      <c r="E317" s="87" t="s">
        <v>142</v>
      </c>
      <c r="F317" s="86">
        <v>0.1</v>
      </c>
      <c r="G317" s="86">
        <f t="shared" si="178"/>
        <v>0.9</v>
      </c>
      <c r="H317" s="87" t="s">
        <v>143</v>
      </c>
      <c r="I317" s="86" t="s">
        <v>144</v>
      </c>
      <c r="J317" s="86"/>
      <c r="K317" s="86">
        <v>5.0999999999999996</v>
      </c>
      <c r="L317" s="88">
        <v>15.7538689648781</v>
      </c>
      <c r="M317" s="86">
        <v>0.63695103500000005</v>
      </c>
      <c r="N317" s="86"/>
      <c r="O317" s="86"/>
      <c r="P317" s="89">
        <v>1.14612395337235</v>
      </c>
      <c r="Q317" s="89">
        <v>1.9308415566563299</v>
      </c>
      <c r="R317" s="89">
        <v>3.1619656967756602</v>
      </c>
      <c r="S317" s="86">
        <v>-3.5656114473004399</v>
      </c>
      <c r="T317" s="86">
        <v>-3.7151600015340098</v>
      </c>
      <c r="U317" s="86">
        <v>-10.276936473767501</v>
      </c>
      <c r="V317" s="86">
        <v>-3.5657668948069401</v>
      </c>
      <c r="W317" s="86">
        <v>-9.9202397529270598</v>
      </c>
      <c r="X317" s="86">
        <v>1.8055890000000002E-2</v>
      </c>
      <c r="Y317" s="86">
        <v>1.3565605999999999E-2</v>
      </c>
      <c r="Z317" s="90">
        <v>9.9299999999999998E-6</v>
      </c>
      <c r="AA317" s="90">
        <v>9.9299999999999998E-6</v>
      </c>
      <c r="AB317" s="91">
        <f t="shared" ref="AB317:AB322" si="212">((EXP(S317)*0.04)/X317)*0.99279954</f>
        <v>6.2198123471952665E-2</v>
      </c>
      <c r="AC317" s="90">
        <f t="shared" si="196"/>
        <v>4.0524667669127243E-14</v>
      </c>
      <c r="AD317" s="90">
        <f t="shared" si="197"/>
        <v>4.6446292318040771E-14</v>
      </c>
      <c r="AE317" s="90">
        <f t="shared" si="198"/>
        <v>1.1664825543949967E-6</v>
      </c>
      <c r="AF317" s="92">
        <f t="shared" ref="AF317:AF322" si="213">((EXP(V317)*0.04)/X317)*0.00720046</f>
        <v>4.5103313362429201E-4</v>
      </c>
      <c r="AG317" s="90">
        <f t="shared" si="200"/>
        <v>1.8898854834748755E-15</v>
      </c>
      <c r="AH317" s="91">
        <v>1.3950788835182111</v>
      </c>
      <c r="AI317" s="91">
        <v>0.52764100655191271</v>
      </c>
      <c r="AJ317" s="91">
        <v>1.7390476716194865</v>
      </c>
      <c r="AK317" s="91">
        <v>0.57450777758737193</v>
      </c>
      <c r="AL317" s="91">
        <v>9.1581069462980155E-2</v>
      </c>
      <c r="AM317" s="91">
        <v>0.36533770857387127</v>
      </c>
      <c r="AN317" s="91">
        <v>1.7051949891632858</v>
      </c>
      <c r="AO317" s="91">
        <v>13.748114210414597</v>
      </c>
      <c r="AP317" s="91">
        <v>24.774826450822665</v>
      </c>
      <c r="AQ317" s="91">
        <v>6.2651044959394137E-2</v>
      </c>
      <c r="AR317" s="91">
        <v>0.27738550608930979</v>
      </c>
      <c r="AS317" s="91">
        <f t="shared" si="201"/>
        <v>2.6439925369616892</v>
      </c>
      <c r="AT317" s="91">
        <f t="shared" si="202"/>
        <v>0.91842273879689706</v>
      </c>
      <c r="AU317" s="91">
        <f t="shared" si="203"/>
        <v>0.30340801759652025</v>
      </c>
      <c r="AV317" s="91">
        <f t="shared" si="204"/>
        <v>0.81813451973768458</v>
      </c>
      <c r="AW317" s="91">
        <f t="shared" si="205"/>
        <v>0.25067510775297497</v>
      </c>
      <c r="AX317" s="91">
        <f t="shared" si="206"/>
        <v>0.124031191701299</v>
      </c>
      <c r="AY317" s="91">
        <f>AN317/AR317</f>
        <v>6.1473831607274549</v>
      </c>
      <c r="AZ317" s="91">
        <f>AN317/AQ317</f>
        <v>27.21734314676586</v>
      </c>
      <c r="BA317" s="91">
        <f>AP317/AR317</f>
        <v>89.315504620655688</v>
      </c>
      <c r="BB317" s="86"/>
    </row>
    <row r="318" spans="1:54" s="1" customFormat="1" x14ac:dyDescent="0.2">
      <c r="A318" s="1" t="s">
        <v>141</v>
      </c>
      <c r="B318" s="86">
        <v>1300</v>
      </c>
      <c r="C318" s="86" t="s">
        <v>2</v>
      </c>
      <c r="D318" s="87" t="s">
        <v>3</v>
      </c>
      <c r="E318" s="87" t="s">
        <v>142</v>
      </c>
      <c r="F318" s="86">
        <v>0.1</v>
      </c>
      <c r="G318" s="86">
        <f t="shared" si="178"/>
        <v>0.9</v>
      </c>
      <c r="H318" s="87" t="s">
        <v>145</v>
      </c>
      <c r="I318" s="86" t="s">
        <v>144</v>
      </c>
      <c r="J318" s="86"/>
      <c r="K318" s="86">
        <v>5.0999999999999996</v>
      </c>
      <c r="L318" s="88">
        <v>15.7538689648781</v>
      </c>
      <c r="M318" s="86">
        <v>0.63695103500000005</v>
      </c>
      <c r="N318" s="86"/>
      <c r="O318" s="86"/>
      <c r="P318" s="89">
        <v>1.1075641100529601</v>
      </c>
      <c r="Q318" s="89">
        <v>1.0025151230817499</v>
      </c>
      <c r="R318" s="89">
        <v>200.08977897921801</v>
      </c>
      <c r="S318" s="86">
        <v>-3.32325091479031</v>
      </c>
      <c r="T318" s="86">
        <v>-3.5070221347806001</v>
      </c>
      <c r="U318" s="86">
        <v>-10.724242589158401</v>
      </c>
      <c r="V318" s="86">
        <v>-3.3233941392405999</v>
      </c>
      <c r="W318" s="86">
        <v>-5.53029472678364</v>
      </c>
      <c r="X318" s="86">
        <v>1.8055890000000002E-2</v>
      </c>
      <c r="Y318" s="86">
        <v>1.3565605999999999E-2</v>
      </c>
      <c r="Z318" s="90">
        <v>9.9299999999999998E-6</v>
      </c>
      <c r="AA318" s="90">
        <v>9.9299999999999998E-6</v>
      </c>
      <c r="AB318" s="91">
        <f t="shared" si="212"/>
        <v>7.9256177760963165E-2</v>
      </c>
      <c r="AC318" s="90">
        <f t="shared" si="196"/>
        <v>5.1638700417330651E-14</v>
      </c>
      <c r="AD318" s="90">
        <f t="shared" si="197"/>
        <v>5.7193171272012238E-14</v>
      </c>
      <c r="AE318" s="90">
        <f t="shared" si="198"/>
        <v>1.4363866993407748E-6</v>
      </c>
      <c r="AF318" s="92">
        <f t="shared" si="213"/>
        <v>5.747375830876067E-4</v>
      </c>
      <c r="AG318" s="90">
        <f t="shared" si="200"/>
        <v>2.4082226650547835E-15</v>
      </c>
      <c r="AH318" s="91">
        <v>1.6365167472818611</v>
      </c>
      <c r="AI318" s="91">
        <v>0.55167974676889153</v>
      </c>
      <c r="AJ318" s="91">
        <v>1.8219910228795517</v>
      </c>
      <c r="AK318" s="91">
        <v>0.59999682757161144</v>
      </c>
      <c r="AL318" s="91">
        <v>9.5399100172687171E-2</v>
      </c>
      <c r="AM318" s="91">
        <v>0.38270391291168482</v>
      </c>
      <c r="AN318" s="91"/>
      <c r="AO318" s="91"/>
      <c r="AP318" s="91"/>
      <c r="AQ318" s="91">
        <v>7.9855141347489778E-2</v>
      </c>
      <c r="AR318" s="91">
        <v>0.37877641280193786</v>
      </c>
      <c r="AS318" s="91">
        <f t="shared" si="201"/>
        <v>2.9664252800047546</v>
      </c>
      <c r="AT318" s="91">
        <f t="shared" si="202"/>
        <v>0.91947110620855221</v>
      </c>
      <c r="AU318" s="91">
        <f t="shared" si="203"/>
        <v>0.30278949777534769</v>
      </c>
      <c r="AV318" s="91"/>
      <c r="AW318" s="91">
        <f t="shared" si="205"/>
        <v>0.24927652149379009</v>
      </c>
      <c r="AX318" s="91"/>
      <c r="AY318" s="91"/>
      <c r="AZ318" s="91"/>
      <c r="BA318" s="91"/>
      <c r="BB318" s="86"/>
    </row>
    <row r="319" spans="1:54" s="1" customFormat="1" x14ac:dyDescent="0.2">
      <c r="A319" s="1" t="s">
        <v>141</v>
      </c>
      <c r="B319" s="86">
        <v>1300</v>
      </c>
      <c r="C319" s="86" t="s">
        <v>2</v>
      </c>
      <c r="D319" s="87" t="s">
        <v>3</v>
      </c>
      <c r="E319" s="87" t="s">
        <v>142</v>
      </c>
      <c r="F319" s="86">
        <v>0.1</v>
      </c>
      <c r="G319" s="86">
        <f t="shared" si="178"/>
        <v>0.9</v>
      </c>
      <c r="H319" s="87" t="s">
        <v>146</v>
      </c>
      <c r="I319" s="86" t="s">
        <v>144</v>
      </c>
      <c r="J319" s="86"/>
      <c r="K319" s="86">
        <v>5.0999999999999996</v>
      </c>
      <c r="L319" s="88">
        <v>15.7538689648781</v>
      </c>
      <c r="M319" s="86">
        <v>0.63695103500000005</v>
      </c>
      <c r="N319" s="86"/>
      <c r="O319" s="86"/>
      <c r="P319" s="89">
        <v>1.1177706771306599</v>
      </c>
      <c r="Q319" s="89">
        <v>1.10979012783474</v>
      </c>
      <c r="R319" s="89">
        <v>200.47813056033399</v>
      </c>
      <c r="S319" s="86">
        <v>-3.32356183658016</v>
      </c>
      <c r="T319" s="86">
        <v>-3.4981599301655999</v>
      </c>
      <c r="U319" s="86">
        <v>-10.6137214265718</v>
      </c>
      <c r="V319" s="86">
        <v>-3.3232218120408099</v>
      </c>
      <c r="W319" s="86">
        <v>-5.5281833940192904</v>
      </c>
      <c r="X319" s="86">
        <v>1.8055890000000002E-2</v>
      </c>
      <c r="Y319" s="86">
        <v>1.3565605999999999E-2</v>
      </c>
      <c r="Z319" s="90">
        <v>9.9299999999999998E-6</v>
      </c>
      <c r="AA319" s="90">
        <v>9.9299999999999998E-6</v>
      </c>
      <c r="AB319" s="91">
        <f t="shared" si="212"/>
        <v>7.9231539118860883E-2</v>
      </c>
      <c r="AC319" s="90">
        <f t="shared" si="196"/>
        <v>5.1622647315930193E-14</v>
      </c>
      <c r="AD319" s="90">
        <f t="shared" si="197"/>
        <v>5.7702281445604537E-14</v>
      </c>
      <c r="AE319" s="90">
        <f t="shared" si="198"/>
        <v>1.4491728251243769E-6</v>
      </c>
      <c r="AF319" s="92">
        <f t="shared" si="213"/>
        <v>5.748366345402989E-4</v>
      </c>
      <c r="AG319" s="90">
        <f t="shared" si="200"/>
        <v>2.4086377030832668E-15</v>
      </c>
      <c r="AH319" s="91">
        <v>1.6353591825074252</v>
      </c>
      <c r="AI319" s="91">
        <v>0.5497666869272394</v>
      </c>
      <c r="AJ319" s="91">
        <v>1.8164197067846657</v>
      </c>
      <c r="AK319" s="91">
        <v>0.59756040425327006</v>
      </c>
      <c r="AL319" s="91">
        <v>9.4971952540995344E-2</v>
      </c>
      <c r="AM319" s="91">
        <v>0.38179793824353148</v>
      </c>
      <c r="AN319" s="91">
        <v>4.5041538687472418</v>
      </c>
      <c r="AO319" s="91">
        <v>14.538611292564559</v>
      </c>
      <c r="AP319" s="91">
        <v>48.924569536546585</v>
      </c>
      <c r="AQ319" s="91">
        <v>7.9799296130464395E-2</v>
      </c>
      <c r="AR319" s="91">
        <v>0.37851722648870101</v>
      </c>
      <c r="AS319" s="91">
        <f t="shared" si="201"/>
        <v>2.9746421916682304</v>
      </c>
      <c r="AT319" s="91">
        <f t="shared" si="202"/>
        <v>0.92001860065384489</v>
      </c>
      <c r="AU319" s="91">
        <f t="shared" si="203"/>
        <v>0.30266500901402826</v>
      </c>
      <c r="AV319" s="91">
        <f t="shared" si="204"/>
        <v>0.36307800092146364</v>
      </c>
      <c r="AW319" s="91">
        <f t="shared" si="205"/>
        <v>0.24874925458716612</v>
      </c>
      <c r="AX319" s="91">
        <f>AN319/AO319</f>
        <v>0.30980633418893239</v>
      </c>
      <c r="AY319" s="91">
        <f>AN319/AR319</f>
        <v>11.899468646459857</v>
      </c>
      <c r="AZ319" s="91">
        <f>AN319/AQ319</f>
        <v>56.443528792326326</v>
      </c>
      <c r="BA319" s="91">
        <f>AP319/AR319</f>
        <v>129.25321785323558</v>
      </c>
      <c r="BB319" s="86"/>
    </row>
    <row r="320" spans="1:54" s="1" customFormat="1" x14ac:dyDescent="0.2">
      <c r="A320" s="1" t="s">
        <v>141</v>
      </c>
      <c r="B320" s="86">
        <v>1300</v>
      </c>
      <c r="C320" s="86" t="s">
        <v>2</v>
      </c>
      <c r="D320" s="87" t="s">
        <v>3</v>
      </c>
      <c r="E320" s="87" t="s">
        <v>142</v>
      </c>
      <c r="F320" s="86">
        <v>0.1</v>
      </c>
      <c r="G320" s="86">
        <f t="shared" si="178"/>
        <v>0.9</v>
      </c>
      <c r="H320" s="87" t="s">
        <v>143</v>
      </c>
      <c r="I320" s="86" t="s">
        <v>149</v>
      </c>
      <c r="J320" s="86">
        <v>1024</v>
      </c>
      <c r="K320" s="86">
        <v>5.0999999999999996</v>
      </c>
      <c r="L320" s="88">
        <v>15.7538689648781</v>
      </c>
      <c r="M320" s="86">
        <v>0.63695103500000005</v>
      </c>
      <c r="N320" s="86"/>
      <c r="O320" s="86"/>
      <c r="P320" s="89">
        <v>1.1447548965655401</v>
      </c>
      <c r="Q320" s="89">
        <v>1.5979833585468599</v>
      </c>
      <c r="R320" s="89">
        <v>3.1154478144611102</v>
      </c>
      <c r="S320" s="86">
        <v>-3.5656114473004399</v>
      </c>
      <c r="T320" s="86">
        <v>-3.7151600015340098</v>
      </c>
      <c r="U320" s="86">
        <v>-10.276936473767501</v>
      </c>
      <c r="V320" s="86">
        <v>-3.5657668948069401</v>
      </c>
      <c r="W320" s="86">
        <v>-9.9202397529270598</v>
      </c>
      <c r="X320" s="86">
        <v>1.8055890000000002E-2</v>
      </c>
      <c r="Y320" s="86">
        <v>1.3565605999999999E-2</v>
      </c>
      <c r="Z320" s="90">
        <v>9.9299999999999998E-6</v>
      </c>
      <c r="AA320" s="90">
        <v>9.9299999999999998E-6</v>
      </c>
      <c r="AB320" s="91">
        <f t="shared" si="212"/>
        <v>6.2198123471952665E-2</v>
      </c>
      <c r="AC320" s="90">
        <f t="shared" si="196"/>
        <v>4.0524667669127243E-14</v>
      </c>
      <c r="AD320" s="90">
        <f t="shared" si="197"/>
        <v>4.6390811745924643E-14</v>
      </c>
      <c r="AE320" s="90">
        <f t="shared" si="198"/>
        <v>1.1650891790306475E-6</v>
      </c>
      <c r="AF320" s="92">
        <f t="shared" si="213"/>
        <v>4.5103313362429201E-4</v>
      </c>
      <c r="AG320" s="90">
        <f t="shared" si="200"/>
        <v>1.8898854834748755E-15</v>
      </c>
      <c r="AH320" s="91">
        <v>1.3950788835182111</v>
      </c>
      <c r="AI320" s="91">
        <v>0.52764100655191271</v>
      </c>
      <c r="AJ320" s="91">
        <v>1.7390476716194865</v>
      </c>
      <c r="AK320" s="91">
        <v>0.57450777758737193</v>
      </c>
      <c r="AL320" s="91">
        <v>9.1581069462980155E-2</v>
      </c>
      <c r="AM320" s="91">
        <v>0.36533770857387127</v>
      </c>
      <c r="AN320" s="91">
        <v>1.7051949891632858</v>
      </c>
      <c r="AO320" s="91">
        <v>13.748114210414597</v>
      </c>
      <c r="AP320" s="91">
        <v>24.774826450822665</v>
      </c>
      <c r="AQ320" s="91">
        <v>6.2651044959394137E-2</v>
      </c>
      <c r="AR320" s="91">
        <v>0.27738550608930979</v>
      </c>
      <c r="AS320" s="91">
        <f t="shared" si="201"/>
        <v>2.6439925369616892</v>
      </c>
      <c r="AT320" s="91">
        <f t="shared" si="202"/>
        <v>0.91842273879689706</v>
      </c>
      <c r="AU320" s="91">
        <f t="shared" si="203"/>
        <v>0.30340801759652025</v>
      </c>
      <c r="AV320" s="91">
        <f t="shared" si="204"/>
        <v>0.81813451973768458</v>
      </c>
      <c r="AW320" s="91">
        <f t="shared" si="205"/>
        <v>0.25067510775297497</v>
      </c>
      <c r="AX320" s="91">
        <f>AN320/AO320</f>
        <v>0.124031191701299</v>
      </c>
      <c r="AY320" s="91">
        <f>AN320/AR320</f>
        <v>6.1473831607274549</v>
      </c>
      <c r="AZ320" s="91">
        <f>AN320/AQ320</f>
        <v>27.21734314676586</v>
      </c>
      <c r="BA320" s="91">
        <f>AP320/AR320</f>
        <v>89.315504620655688</v>
      </c>
      <c r="BB320" s="86"/>
    </row>
    <row r="321" spans="1:54" s="1" customFormat="1" x14ac:dyDescent="0.2">
      <c r="A321" s="1" t="s">
        <v>141</v>
      </c>
      <c r="B321" s="86">
        <v>1300</v>
      </c>
      <c r="C321" s="86" t="s">
        <v>2</v>
      </c>
      <c r="D321" s="87" t="s">
        <v>3</v>
      </c>
      <c r="E321" s="87" t="s">
        <v>142</v>
      </c>
      <c r="F321" s="86">
        <v>0.1</v>
      </c>
      <c r="G321" s="86">
        <f t="shared" si="178"/>
        <v>0.9</v>
      </c>
      <c r="H321" s="87" t="s">
        <v>145</v>
      </c>
      <c r="I321" s="86" t="s">
        <v>149</v>
      </c>
      <c r="J321" s="86">
        <v>1024</v>
      </c>
      <c r="K321" s="86">
        <v>5.0999999999999996</v>
      </c>
      <c r="L321" s="88">
        <v>15.7538689648781</v>
      </c>
      <c r="M321" s="86">
        <v>0.63695103500000005</v>
      </c>
      <c r="N321" s="86"/>
      <c r="O321" s="86"/>
      <c r="P321" s="89">
        <v>1.1065563679661701</v>
      </c>
      <c r="Q321" s="89">
        <v>1.00234749569921</v>
      </c>
      <c r="R321" s="89">
        <v>195.80597736779501</v>
      </c>
      <c r="S321" s="86">
        <v>-3.32325091479031</v>
      </c>
      <c r="T321" s="86">
        <v>-3.5070221347806001</v>
      </c>
      <c r="U321" s="86">
        <v>-10.724242589158401</v>
      </c>
      <c r="V321" s="86">
        <v>-3.3233941392405999</v>
      </c>
      <c r="W321" s="86">
        <v>-5.53029472678364</v>
      </c>
      <c r="X321" s="86">
        <v>1.8055890000000002E-2</v>
      </c>
      <c r="Y321" s="86">
        <v>1.3565605999999999E-2</v>
      </c>
      <c r="Z321" s="90">
        <v>9.9299999999999998E-6</v>
      </c>
      <c r="AA321" s="90">
        <v>9.9299999999999998E-6</v>
      </c>
      <c r="AB321" s="91">
        <f t="shared" si="212"/>
        <v>7.9256177760963165E-2</v>
      </c>
      <c r="AC321" s="90">
        <f t="shared" si="196"/>
        <v>5.1638700417330651E-14</v>
      </c>
      <c r="AD321" s="90">
        <f t="shared" si="197"/>
        <v>5.7141132780294552E-14</v>
      </c>
      <c r="AE321" s="90">
        <f t="shared" si="198"/>
        <v>1.435079770634172E-6</v>
      </c>
      <c r="AF321" s="92">
        <f t="shared" si="213"/>
        <v>5.747375830876067E-4</v>
      </c>
      <c r="AG321" s="90">
        <f t="shared" si="200"/>
        <v>2.4082226650547835E-15</v>
      </c>
      <c r="AH321" s="91">
        <v>1.6365167472818611</v>
      </c>
      <c r="AI321" s="91">
        <v>0.55167974676889153</v>
      </c>
      <c r="AJ321" s="91">
        <v>1.8219910228795517</v>
      </c>
      <c r="AK321" s="91">
        <v>0.59999682757161144</v>
      </c>
      <c r="AL321" s="91">
        <v>9.5399100172687171E-2</v>
      </c>
      <c r="AM321" s="91">
        <v>0.38270391291168482</v>
      </c>
      <c r="AN321" s="91"/>
      <c r="AO321" s="91"/>
      <c r="AP321" s="91"/>
      <c r="AQ321" s="91">
        <v>7.9855141347489778E-2</v>
      </c>
      <c r="AR321" s="91">
        <v>0.37877641280193786</v>
      </c>
      <c r="AS321" s="91">
        <f t="shared" si="201"/>
        <v>2.9664252800047546</v>
      </c>
      <c r="AT321" s="91">
        <f t="shared" si="202"/>
        <v>0.91947110620855221</v>
      </c>
      <c r="AU321" s="91">
        <f t="shared" si="203"/>
        <v>0.30278949777534769</v>
      </c>
      <c r="AV321" s="91"/>
      <c r="AW321" s="91">
        <f t="shared" si="205"/>
        <v>0.24927652149379009</v>
      </c>
      <c r="AX321" s="91"/>
      <c r="AY321" s="91"/>
      <c r="AZ321" s="91"/>
      <c r="BA321" s="91"/>
      <c r="BB321" s="86"/>
    </row>
    <row r="322" spans="1:54" s="1" customFormat="1" x14ac:dyDescent="0.2">
      <c r="A322" s="1" t="s">
        <v>141</v>
      </c>
      <c r="B322" s="86">
        <v>1300</v>
      </c>
      <c r="C322" s="86" t="s">
        <v>2</v>
      </c>
      <c r="D322" s="87" t="s">
        <v>3</v>
      </c>
      <c r="E322" s="87" t="s">
        <v>142</v>
      </c>
      <c r="F322" s="86">
        <v>0.1</v>
      </c>
      <c r="G322" s="86">
        <f t="shared" si="178"/>
        <v>0.9</v>
      </c>
      <c r="H322" s="87" t="s">
        <v>146</v>
      </c>
      <c r="I322" s="86" t="s">
        <v>149</v>
      </c>
      <c r="J322" s="86">
        <v>1024</v>
      </c>
      <c r="K322" s="86">
        <v>5.0999999999999996</v>
      </c>
      <c r="L322" s="88">
        <v>15.7538689648781</v>
      </c>
      <c r="M322" s="86">
        <v>0.63695103500000005</v>
      </c>
      <c r="N322" s="86"/>
      <c r="O322" s="86"/>
      <c r="P322" s="89">
        <v>1.1166672971312499</v>
      </c>
      <c r="Q322" s="89">
        <v>1.0711992760371101</v>
      </c>
      <c r="R322" s="89">
        <v>196.18597281166299</v>
      </c>
      <c r="S322" s="86">
        <v>-3.32356183658016</v>
      </c>
      <c r="T322" s="86">
        <v>-3.4981599301655999</v>
      </c>
      <c r="U322" s="86">
        <v>-10.6137214265718</v>
      </c>
      <c r="V322" s="86">
        <v>-3.3232218120408099</v>
      </c>
      <c r="W322" s="86">
        <v>-5.5281833940192904</v>
      </c>
      <c r="X322" s="86">
        <v>1.8055890000000002E-2</v>
      </c>
      <c r="Y322" s="86">
        <v>1.3565605999999999E-2</v>
      </c>
      <c r="Z322" s="90">
        <v>9.9299999999999998E-6</v>
      </c>
      <c r="AA322" s="90">
        <v>9.9299999999999998E-6</v>
      </c>
      <c r="AB322" s="91">
        <f t="shared" si="212"/>
        <v>7.9231539118860883E-2</v>
      </c>
      <c r="AC322" s="90">
        <f t="shared" si="196"/>
        <v>5.1622647315930193E-14</v>
      </c>
      <c r="AD322" s="90">
        <f t="shared" si="197"/>
        <v>5.764532204903954E-14</v>
      </c>
      <c r="AE322" s="90">
        <f t="shared" si="198"/>
        <v>1.447742309595883E-6</v>
      </c>
      <c r="AF322" s="92">
        <f t="shared" si="213"/>
        <v>5.748366345402989E-4</v>
      </c>
      <c r="AG322" s="90">
        <f t="shared" si="200"/>
        <v>2.4086377030832668E-15</v>
      </c>
      <c r="AH322" s="91">
        <v>1.6353591825074252</v>
      </c>
      <c r="AI322" s="91">
        <v>0.5497666869272394</v>
      </c>
      <c r="AJ322" s="91">
        <v>1.8164197067846657</v>
      </c>
      <c r="AK322" s="91">
        <v>0.59756040425327006</v>
      </c>
      <c r="AL322" s="91">
        <v>9.4971952540995344E-2</v>
      </c>
      <c r="AM322" s="91">
        <v>0.38179793824353148</v>
      </c>
      <c r="AN322" s="91">
        <v>4.5041538687472418</v>
      </c>
      <c r="AO322" s="91">
        <v>14.538611292564559</v>
      </c>
      <c r="AP322" s="91">
        <v>48.924569536546585</v>
      </c>
      <c r="AQ322" s="91">
        <v>7.9799296130464395E-2</v>
      </c>
      <c r="AR322" s="91">
        <v>0.37851722648870101</v>
      </c>
      <c r="AS322" s="91">
        <f t="shared" si="201"/>
        <v>2.9746421916682304</v>
      </c>
      <c r="AT322" s="91">
        <f t="shared" si="202"/>
        <v>0.92001860065384489</v>
      </c>
      <c r="AU322" s="91">
        <f t="shared" si="203"/>
        <v>0.30266500901402826</v>
      </c>
      <c r="AV322" s="91">
        <f t="shared" si="204"/>
        <v>0.36307800092146364</v>
      </c>
      <c r="AW322" s="91">
        <f t="shared" si="205"/>
        <v>0.24874925458716612</v>
      </c>
      <c r="AX322" s="91">
        <f t="shared" ref="AX322:AX327" si="214">AN322/AO322</f>
        <v>0.30980633418893239</v>
      </c>
      <c r="AY322" s="91">
        <f t="shared" ref="AY322:AY327" si="215">AN322/AR322</f>
        <v>11.899468646459857</v>
      </c>
      <c r="AZ322" s="91">
        <f t="shared" ref="AZ322:AZ327" si="216">AN322/AQ322</f>
        <v>56.443528792326326</v>
      </c>
      <c r="BA322" s="91">
        <f t="shared" ref="BA322:BA327" si="217">AP322/AR322</f>
        <v>129.25321785323558</v>
      </c>
      <c r="BB322" s="86"/>
    </row>
    <row r="323" spans="1:54" s="121" customFormat="1" x14ac:dyDescent="0.2">
      <c r="A323" s="121" t="s">
        <v>150</v>
      </c>
      <c r="B323" s="122">
        <v>1300</v>
      </c>
      <c r="C323" s="122" t="s">
        <v>2</v>
      </c>
      <c r="D323" s="123" t="s">
        <v>3</v>
      </c>
      <c r="E323" s="123" t="s">
        <v>142</v>
      </c>
      <c r="F323" s="122">
        <v>0.1</v>
      </c>
      <c r="G323" s="122">
        <f t="shared" si="178"/>
        <v>0.9</v>
      </c>
      <c r="H323" s="123" t="s">
        <v>143</v>
      </c>
      <c r="I323" s="122" t="s">
        <v>149</v>
      </c>
      <c r="J323" s="122">
        <v>1</v>
      </c>
      <c r="K323" s="122">
        <v>5.0999999999999996</v>
      </c>
      <c r="L323" s="124">
        <v>15.7538689648781</v>
      </c>
      <c r="M323" s="122">
        <v>0.63695103500000005</v>
      </c>
      <c r="N323" s="122"/>
      <c r="O323" s="122"/>
      <c r="P323" s="125">
        <v>1.00189301808843</v>
      </c>
      <c r="Q323" s="125">
        <v>1.00030751592959</v>
      </c>
      <c r="R323" s="125">
        <v>1.01175799596394</v>
      </c>
      <c r="S323" s="122"/>
      <c r="T323" s="122"/>
      <c r="U323" s="122"/>
      <c r="V323" s="122"/>
      <c r="W323" s="122"/>
      <c r="X323" s="122"/>
      <c r="Y323" s="122"/>
      <c r="Z323" s="126"/>
      <c r="AA323" s="126"/>
      <c r="AB323" s="127">
        <f t="shared" ref="AB323:AB337" si="218">AQ323*0.9927</f>
        <v>0.10128190303535918</v>
      </c>
      <c r="AC323" s="126">
        <f t="shared" si="196"/>
        <v>6.5989377690076559E-14</v>
      </c>
      <c r="AD323" s="126">
        <f t="shared" si="197"/>
        <v>6.6114296775688119E-14</v>
      </c>
      <c r="AE323" s="126">
        <f t="shared" si="198"/>
        <v>1.6604376783586228E-6</v>
      </c>
      <c r="AF323" s="128">
        <f t="shared" ref="AF323:AF337" si="219">AQ323*0.00720046</f>
        <v>7.3463915737884784E-4</v>
      </c>
      <c r="AG323" s="126">
        <f t="shared" si="200"/>
        <v>3.0782303463297543E-15</v>
      </c>
      <c r="AH323" s="127">
        <v>2.2105799839740401</v>
      </c>
      <c r="AI323" s="127">
        <v>0.64117975207058298</v>
      </c>
      <c r="AJ323" s="127">
        <v>2.1756826999286099</v>
      </c>
      <c r="AK323" s="127">
        <v>0.62986750571338601</v>
      </c>
      <c r="AL323" s="127">
        <v>0.105567646462356</v>
      </c>
      <c r="AM323" s="127">
        <v>0.47686291564966699</v>
      </c>
      <c r="AN323" s="127">
        <v>2.9457817984450898</v>
      </c>
      <c r="AO323" s="127">
        <v>19.9290961241818</v>
      </c>
      <c r="AP323" s="127">
        <v>42.451459051231602</v>
      </c>
      <c r="AQ323" s="127">
        <v>0.10202669793025</v>
      </c>
      <c r="AR323" s="127">
        <v>0.45794138625577302</v>
      </c>
      <c r="AS323" s="127">
        <f t="shared" si="201"/>
        <v>3.4476759080980663</v>
      </c>
      <c r="AT323" s="127">
        <f t="shared" si="202"/>
        <v>1.0179597236793232</v>
      </c>
      <c r="AU323" s="127">
        <f t="shared" si="203"/>
        <v>0.29470278551721807</v>
      </c>
      <c r="AV323" s="127">
        <f t="shared" si="204"/>
        <v>0.75042217490137231</v>
      </c>
      <c r="AW323" s="127">
        <f t="shared" si="205"/>
        <v>0.22137944259836831</v>
      </c>
      <c r="AX323" s="127">
        <f t="shared" si="214"/>
        <v>0.147813116063538</v>
      </c>
      <c r="AY323" s="127">
        <f t="shared" si="215"/>
        <v>6.4326612244646277</v>
      </c>
      <c r="AZ323" s="127">
        <f t="shared" si="216"/>
        <v>28.872656453695654</v>
      </c>
      <c r="BA323" s="127">
        <f t="shared" si="217"/>
        <v>92.700638826998883</v>
      </c>
      <c r="BB323" s="122"/>
    </row>
    <row r="324" spans="1:54" s="121" customFormat="1" x14ac:dyDescent="0.2">
      <c r="A324" s="121" t="s">
        <v>150</v>
      </c>
      <c r="B324" s="122">
        <v>1300</v>
      </c>
      <c r="C324" s="122" t="s">
        <v>2</v>
      </c>
      <c r="D324" s="123" t="s">
        <v>3</v>
      </c>
      <c r="E324" s="123" t="s">
        <v>142</v>
      </c>
      <c r="F324" s="122">
        <v>0.1</v>
      </c>
      <c r="G324" s="122">
        <f t="shared" si="178"/>
        <v>0.9</v>
      </c>
      <c r="H324" s="123" t="s">
        <v>143</v>
      </c>
      <c r="I324" s="122" t="s">
        <v>149</v>
      </c>
      <c r="J324" s="122">
        <v>100</v>
      </c>
      <c r="K324" s="122">
        <v>5.0999999999999996</v>
      </c>
      <c r="L324" s="124">
        <v>15.7538689648781</v>
      </c>
      <c r="M324" s="122">
        <v>0.63695103500000005</v>
      </c>
      <c r="N324" s="122"/>
      <c r="O324" s="122"/>
      <c r="P324" s="125">
        <v>1.1015391764254301</v>
      </c>
      <c r="Q324" s="125">
        <v>1.0199781843228299</v>
      </c>
      <c r="R324" s="125">
        <v>2.0495544520751401</v>
      </c>
      <c r="S324" s="122"/>
      <c r="T324" s="122"/>
      <c r="U324" s="122"/>
      <c r="V324" s="122"/>
      <c r="W324" s="122"/>
      <c r="X324" s="122"/>
      <c r="Y324" s="122"/>
      <c r="Z324" s="126"/>
      <c r="AA324" s="126"/>
      <c r="AB324" s="127">
        <f t="shared" si="218"/>
        <v>0.10128190303535918</v>
      </c>
      <c r="AC324" s="126">
        <f t="shared" si="196"/>
        <v>6.5989377690076559E-14</v>
      </c>
      <c r="AD324" s="126">
        <f t="shared" si="197"/>
        <v>7.2689884753553586E-14</v>
      </c>
      <c r="AE324" s="126">
        <f t="shared" si="198"/>
        <v>1.8255812943128769E-6</v>
      </c>
      <c r="AF324" s="128">
        <f t="shared" si="219"/>
        <v>7.3463915737884784E-4</v>
      </c>
      <c r="AG324" s="126">
        <f t="shared" si="200"/>
        <v>3.0782303463297543E-15</v>
      </c>
      <c r="AH324" s="127">
        <v>2.2105799839740401</v>
      </c>
      <c r="AI324" s="127">
        <v>0.64117975207058298</v>
      </c>
      <c r="AJ324" s="127">
        <v>2.1756826999286099</v>
      </c>
      <c r="AK324" s="127">
        <v>0.62986750571338601</v>
      </c>
      <c r="AL324" s="127">
        <v>0.105567646462356</v>
      </c>
      <c r="AM324" s="127">
        <v>0.47686291564966699</v>
      </c>
      <c r="AN324" s="127">
        <v>2.9457817984450898</v>
      </c>
      <c r="AO324" s="127">
        <v>19.9290961241818</v>
      </c>
      <c r="AP324" s="127">
        <v>42.451459051231602</v>
      </c>
      <c r="AQ324" s="127">
        <v>0.10202669793025</v>
      </c>
      <c r="AR324" s="127">
        <v>0.45794138625577302</v>
      </c>
      <c r="AS324" s="127">
        <f t="shared" si="201"/>
        <v>3.4476759080980663</v>
      </c>
      <c r="AT324" s="127">
        <f t="shared" si="202"/>
        <v>1.0179597236793232</v>
      </c>
      <c r="AU324" s="127">
        <f t="shared" si="203"/>
        <v>0.29470278551721807</v>
      </c>
      <c r="AV324" s="127">
        <f t="shared" si="204"/>
        <v>0.75042217490137231</v>
      </c>
      <c r="AW324" s="127">
        <f t="shared" si="205"/>
        <v>0.22137944259836831</v>
      </c>
      <c r="AX324" s="127">
        <f t="shared" si="214"/>
        <v>0.147813116063538</v>
      </c>
      <c r="AY324" s="127">
        <f t="shared" si="215"/>
        <v>6.4326612244646277</v>
      </c>
      <c r="AZ324" s="127">
        <f t="shared" si="216"/>
        <v>28.872656453695654</v>
      </c>
      <c r="BA324" s="127">
        <f t="shared" si="217"/>
        <v>92.700638826998883</v>
      </c>
      <c r="BB324" s="122"/>
    </row>
    <row r="325" spans="1:54" s="121" customFormat="1" x14ac:dyDescent="0.2">
      <c r="A325" s="121" t="s">
        <v>150</v>
      </c>
      <c r="B325" s="122">
        <v>1300</v>
      </c>
      <c r="C325" s="122" t="s">
        <v>2</v>
      </c>
      <c r="D325" s="123" t="s">
        <v>3</v>
      </c>
      <c r="E325" s="123" t="s">
        <v>142</v>
      </c>
      <c r="F325" s="122">
        <v>0.1</v>
      </c>
      <c r="G325" s="122">
        <f t="shared" ref="G325:G388" si="220">1-F325</f>
        <v>0.9</v>
      </c>
      <c r="H325" s="123" t="s">
        <v>143</v>
      </c>
      <c r="I325" s="122" t="s">
        <v>149</v>
      </c>
      <c r="J325" s="122">
        <v>1000</v>
      </c>
      <c r="K325" s="122">
        <v>5.0999999999999996</v>
      </c>
      <c r="L325" s="124">
        <v>15.7538689648781</v>
      </c>
      <c r="M325" s="122">
        <v>0.63695103500000005</v>
      </c>
      <c r="N325" s="122"/>
      <c r="O325" s="122"/>
      <c r="P325" s="125">
        <v>1.1379965092180799</v>
      </c>
      <c r="Q325" s="125">
        <v>1.3654875303053</v>
      </c>
      <c r="R325" s="125">
        <v>3.0251527552505801</v>
      </c>
      <c r="S325" s="122"/>
      <c r="T325" s="122"/>
      <c r="U325" s="122"/>
      <c r="V325" s="122"/>
      <c r="W325" s="122"/>
      <c r="X325" s="122"/>
      <c r="Y325" s="122"/>
      <c r="Z325" s="126"/>
      <c r="AA325" s="126"/>
      <c r="AB325" s="127">
        <f t="shared" si="218"/>
        <v>0.10128190303535918</v>
      </c>
      <c r="AC325" s="126">
        <f t="shared" si="196"/>
        <v>6.5989377690076559E-14</v>
      </c>
      <c r="AD325" s="126">
        <f t="shared" si="197"/>
        <v>7.5095681456780572E-14</v>
      </c>
      <c r="AE325" s="126">
        <f t="shared" si="198"/>
        <v>1.8860020457588483E-6</v>
      </c>
      <c r="AF325" s="128">
        <f t="shared" si="219"/>
        <v>7.3463915737884784E-4</v>
      </c>
      <c r="AG325" s="126">
        <f t="shared" si="200"/>
        <v>3.0782303463297543E-15</v>
      </c>
      <c r="AH325" s="127">
        <v>2.2105799839740401</v>
      </c>
      <c r="AI325" s="127">
        <v>0.64117975207058298</v>
      </c>
      <c r="AJ325" s="127">
        <v>2.1756826999286099</v>
      </c>
      <c r="AK325" s="127">
        <v>0.62986750571338601</v>
      </c>
      <c r="AL325" s="127">
        <v>0.105567646462356</v>
      </c>
      <c r="AM325" s="127">
        <v>0.47686291564966699</v>
      </c>
      <c r="AN325" s="127">
        <v>2.9457817984450898</v>
      </c>
      <c r="AO325" s="127">
        <v>19.9290961241818</v>
      </c>
      <c r="AP325" s="127">
        <v>42.451459051231602</v>
      </c>
      <c r="AQ325" s="127">
        <v>0.10202669793025</v>
      </c>
      <c r="AR325" s="127">
        <v>0.45794138625577302</v>
      </c>
      <c r="AS325" s="127">
        <f t="shared" si="201"/>
        <v>3.4476759080980663</v>
      </c>
      <c r="AT325" s="127">
        <f t="shared" si="202"/>
        <v>1.0179597236793232</v>
      </c>
      <c r="AU325" s="127">
        <f t="shared" si="203"/>
        <v>0.29470278551721807</v>
      </c>
      <c r="AV325" s="127">
        <f t="shared" si="204"/>
        <v>0.75042217490137231</v>
      </c>
      <c r="AW325" s="127">
        <f t="shared" si="205"/>
        <v>0.22137944259836831</v>
      </c>
      <c r="AX325" s="127">
        <f t="shared" si="214"/>
        <v>0.147813116063538</v>
      </c>
      <c r="AY325" s="127">
        <f t="shared" si="215"/>
        <v>6.4326612244646277</v>
      </c>
      <c r="AZ325" s="127">
        <f t="shared" si="216"/>
        <v>28.872656453695654</v>
      </c>
      <c r="BA325" s="127">
        <f t="shared" si="217"/>
        <v>92.700638826998883</v>
      </c>
      <c r="BB325" s="122"/>
    </row>
    <row r="326" spans="1:54" s="121" customFormat="1" x14ac:dyDescent="0.2">
      <c r="A326" s="121" t="s">
        <v>150</v>
      </c>
      <c r="B326" s="122">
        <v>1300</v>
      </c>
      <c r="C326" s="122" t="s">
        <v>2</v>
      </c>
      <c r="D326" s="123" t="s">
        <v>3</v>
      </c>
      <c r="E326" s="123" t="s">
        <v>142</v>
      </c>
      <c r="F326" s="122">
        <v>0.1</v>
      </c>
      <c r="G326" s="122">
        <f t="shared" si="220"/>
        <v>0.9</v>
      </c>
      <c r="H326" s="123" t="s">
        <v>143</v>
      </c>
      <c r="I326" s="122" t="s">
        <v>149</v>
      </c>
      <c r="J326" s="122">
        <v>10000</v>
      </c>
      <c r="K326" s="122">
        <v>5.0999999999999996</v>
      </c>
      <c r="L326" s="124">
        <v>15.7538689648781</v>
      </c>
      <c r="M326" s="122">
        <v>0.63695103500000005</v>
      </c>
      <c r="N326" s="122"/>
      <c r="O326" s="122"/>
      <c r="P326" s="125">
        <v>1.14258305839976</v>
      </c>
      <c r="Q326" s="125">
        <v>3.1521071797988398</v>
      </c>
      <c r="R326" s="125">
        <v>3.18524068839998</v>
      </c>
      <c r="S326" s="122"/>
      <c r="T326" s="122"/>
      <c r="U326" s="122"/>
      <c r="V326" s="122"/>
      <c r="W326" s="122"/>
      <c r="X326" s="122"/>
      <c r="Y326" s="122"/>
      <c r="Z326" s="126"/>
      <c r="AA326" s="126"/>
      <c r="AB326" s="127">
        <f t="shared" si="218"/>
        <v>0.10128190303535918</v>
      </c>
      <c r="AC326" s="126">
        <f t="shared" si="196"/>
        <v>6.5989377690076559E-14</v>
      </c>
      <c r="AD326" s="126">
        <f t="shared" si="197"/>
        <v>7.5398344983024572E-14</v>
      </c>
      <c r="AE326" s="126">
        <f t="shared" si="198"/>
        <v>1.8936033354548648E-6</v>
      </c>
      <c r="AF326" s="128">
        <f t="shared" si="219"/>
        <v>7.3463915737884784E-4</v>
      </c>
      <c r="AG326" s="126">
        <f t="shared" si="200"/>
        <v>3.0782303463297543E-15</v>
      </c>
      <c r="AH326" s="127">
        <v>2.2105799839740401</v>
      </c>
      <c r="AI326" s="127">
        <v>0.64117975207058298</v>
      </c>
      <c r="AJ326" s="127">
        <v>2.1756826999286099</v>
      </c>
      <c r="AK326" s="127">
        <v>0.62986750571338601</v>
      </c>
      <c r="AL326" s="127">
        <v>0.105567646462356</v>
      </c>
      <c r="AM326" s="127">
        <v>0.47686291564966699</v>
      </c>
      <c r="AN326" s="127">
        <v>2.9457817984450898</v>
      </c>
      <c r="AO326" s="127">
        <v>19.9290961241818</v>
      </c>
      <c r="AP326" s="127">
        <v>42.451459051231602</v>
      </c>
      <c r="AQ326" s="127">
        <v>0.10202669793025</v>
      </c>
      <c r="AR326" s="127">
        <v>0.45794138625577302</v>
      </c>
      <c r="AS326" s="127">
        <f t="shared" si="201"/>
        <v>3.4476759080980663</v>
      </c>
      <c r="AT326" s="127">
        <f t="shared" si="202"/>
        <v>1.0179597236793232</v>
      </c>
      <c r="AU326" s="127">
        <f t="shared" si="203"/>
        <v>0.29470278551721807</v>
      </c>
      <c r="AV326" s="127">
        <f t="shared" si="204"/>
        <v>0.75042217490137231</v>
      </c>
      <c r="AW326" s="127">
        <f t="shared" si="205"/>
        <v>0.22137944259836831</v>
      </c>
      <c r="AX326" s="127">
        <f t="shared" si="214"/>
        <v>0.147813116063538</v>
      </c>
      <c r="AY326" s="127">
        <f t="shared" si="215"/>
        <v>6.4326612244646277</v>
      </c>
      <c r="AZ326" s="127">
        <f t="shared" si="216"/>
        <v>28.872656453695654</v>
      </c>
      <c r="BA326" s="127">
        <f t="shared" si="217"/>
        <v>92.700638826998883</v>
      </c>
      <c r="BB326" s="122"/>
    </row>
    <row r="327" spans="1:54" s="121" customFormat="1" x14ac:dyDescent="0.2">
      <c r="A327" s="121" t="s">
        <v>150</v>
      </c>
      <c r="B327" s="122">
        <v>1300</v>
      </c>
      <c r="C327" s="122" t="s">
        <v>2</v>
      </c>
      <c r="D327" s="123" t="s">
        <v>3</v>
      </c>
      <c r="E327" s="123" t="s">
        <v>142</v>
      </c>
      <c r="F327" s="122">
        <v>0.1</v>
      </c>
      <c r="G327" s="122">
        <f t="shared" si="220"/>
        <v>0.9</v>
      </c>
      <c r="H327" s="123" t="s">
        <v>143</v>
      </c>
      <c r="I327" s="122" t="s">
        <v>149</v>
      </c>
      <c r="J327" s="122">
        <v>100000</v>
      </c>
      <c r="K327" s="122">
        <v>5.0999999999999996</v>
      </c>
      <c r="L327" s="124">
        <v>15.7538689648781</v>
      </c>
      <c r="M327" s="122">
        <v>0.63695103500000005</v>
      </c>
      <c r="N327" s="122"/>
      <c r="O327" s="122"/>
      <c r="P327" s="125">
        <v>1.1430529356119401</v>
      </c>
      <c r="Q327" s="125">
        <v>3.6813606387481799</v>
      </c>
      <c r="R327" s="125">
        <v>3.2021644032680201</v>
      </c>
      <c r="S327" s="122"/>
      <c r="T327" s="122"/>
      <c r="U327" s="122"/>
      <c r="V327" s="122"/>
      <c r="W327" s="122"/>
      <c r="X327" s="122"/>
      <c r="Y327" s="122"/>
      <c r="Z327" s="126"/>
      <c r="AA327" s="126"/>
      <c r="AB327" s="127">
        <f t="shared" si="218"/>
        <v>0.10128190303535918</v>
      </c>
      <c r="AC327" s="126">
        <f t="shared" si="196"/>
        <v>6.5989377690076559E-14</v>
      </c>
      <c r="AD327" s="126">
        <f t="shared" si="197"/>
        <v>7.542935188784708E-14</v>
      </c>
      <c r="AE327" s="126">
        <f t="shared" si="198"/>
        <v>1.8943820631365833E-6</v>
      </c>
      <c r="AF327" s="128">
        <f t="shared" si="219"/>
        <v>7.3463915737884784E-4</v>
      </c>
      <c r="AG327" s="126">
        <f t="shared" si="200"/>
        <v>3.0782303463297543E-15</v>
      </c>
      <c r="AH327" s="127">
        <v>2.2105799839740401</v>
      </c>
      <c r="AI327" s="127">
        <v>0.64117975207058298</v>
      </c>
      <c r="AJ327" s="127">
        <v>2.1756826999286099</v>
      </c>
      <c r="AK327" s="127">
        <v>0.62986750571338601</v>
      </c>
      <c r="AL327" s="127">
        <v>0.105567646462356</v>
      </c>
      <c r="AM327" s="127">
        <v>0.47686291564966699</v>
      </c>
      <c r="AN327" s="127">
        <v>2.9457817984450898</v>
      </c>
      <c r="AO327" s="127">
        <v>19.9290961241818</v>
      </c>
      <c r="AP327" s="127">
        <v>42.451459051231602</v>
      </c>
      <c r="AQ327" s="127">
        <v>0.10202669793025</v>
      </c>
      <c r="AR327" s="127">
        <v>0.45794138625577302</v>
      </c>
      <c r="AS327" s="127">
        <f t="shared" si="201"/>
        <v>3.4476759080980663</v>
      </c>
      <c r="AT327" s="127">
        <f t="shared" si="202"/>
        <v>1.0179597236793232</v>
      </c>
      <c r="AU327" s="127">
        <f t="shared" si="203"/>
        <v>0.29470278551721807</v>
      </c>
      <c r="AV327" s="127">
        <f t="shared" si="204"/>
        <v>0.75042217490137231</v>
      </c>
      <c r="AW327" s="127">
        <f t="shared" si="205"/>
        <v>0.22137944259836831</v>
      </c>
      <c r="AX327" s="127">
        <f t="shared" si="214"/>
        <v>0.147813116063538</v>
      </c>
      <c r="AY327" s="127">
        <f t="shared" si="215"/>
        <v>6.4326612244646277</v>
      </c>
      <c r="AZ327" s="127">
        <f t="shared" si="216"/>
        <v>28.872656453695654</v>
      </c>
      <c r="BA327" s="127">
        <f t="shared" si="217"/>
        <v>92.700638826998883</v>
      </c>
      <c r="BB327" s="122"/>
    </row>
    <row r="328" spans="1:54" s="121" customFormat="1" x14ac:dyDescent="0.2">
      <c r="A328" s="121" t="s">
        <v>150</v>
      </c>
      <c r="B328" s="122">
        <v>1300</v>
      </c>
      <c r="C328" s="122" t="s">
        <v>2</v>
      </c>
      <c r="D328" s="123" t="s">
        <v>3</v>
      </c>
      <c r="E328" s="123" t="s">
        <v>142</v>
      </c>
      <c r="F328" s="122">
        <v>0.1</v>
      </c>
      <c r="G328" s="122">
        <f t="shared" si="220"/>
        <v>0.9</v>
      </c>
      <c r="H328" s="123" t="s">
        <v>145</v>
      </c>
      <c r="I328" s="122" t="s">
        <v>149</v>
      </c>
      <c r="J328" s="122">
        <v>1</v>
      </c>
      <c r="K328" s="122">
        <v>5.0999999999999996</v>
      </c>
      <c r="L328" s="124">
        <v>15.7538689648781</v>
      </c>
      <c r="M328" s="122">
        <v>0.63695103500000005</v>
      </c>
      <c r="N328" s="122"/>
      <c r="O328" s="122"/>
      <c r="P328" s="125">
        <v>1.00110681395788</v>
      </c>
      <c r="Q328" s="125">
        <v>1.0000239612376001</v>
      </c>
      <c r="R328" s="125">
        <v>1.85146384689393</v>
      </c>
      <c r="S328" s="122"/>
      <c r="T328" s="122"/>
      <c r="U328" s="122"/>
      <c r="V328" s="122"/>
      <c r="W328" s="122"/>
      <c r="X328" s="122"/>
      <c r="Y328" s="122"/>
      <c r="Z328" s="126"/>
      <c r="AA328" s="126"/>
      <c r="AB328" s="127">
        <f t="shared" si="218"/>
        <v>0.13575079345644497</v>
      </c>
      <c r="AC328" s="126">
        <f t="shared" si="196"/>
        <v>8.844729524876223E-14</v>
      </c>
      <c r="AD328" s="126">
        <f t="shared" si="197"/>
        <v>8.8545189949680299E-14</v>
      </c>
      <c r="AE328" s="126">
        <f t="shared" si="198"/>
        <v>2.2237817960719011E-6</v>
      </c>
      <c r="AF328" s="128">
        <f t="shared" si="219"/>
        <v>9.8465614813276277E-4</v>
      </c>
      <c r="AG328" s="126">
        <f t="shared" si="200"/>
        <v>4.1258329418443636E-15</v>
      </c>
      <c r="AH328" s="127">
        <v>2.7446339576373102</v>
      </c>
      <c r="AI328" s="127">
        <v>0.69663367229597295</v>
      </c>
      <c r="AJ328" s="127">
        <v>2.4017385239703901</v>
      </c>
      <c r="AK328" s="127">
        <v>0.63613592074612901</v>
      </c>
      <c r="AL328" s="127">
        <v>0.107731522213745</v>
      </c>
      <c r="AM328" s="127">
        <v>0.53455601417519205</v>
      </c>
      <c r="AN328" s="127"/>
      <c r="AO328" s="127"/>
      <c r="AP328" s="127"/>
      <c r="AQ328" s="127">
        <v>0.13674906160617001</v>
      </c>
      <c r="AR328" s="127">
        <v>0.65216226753358197</v>
      </c>
      <c r="AS328" s="127">
        <f t="shared" si="201"/>
        <v>3.9398525606600603</v>
      </c>
      <c r="AT328" s="127">
        <f t="shared" si="202"/>
        <v>1.0951019264544684</v>
      </c>
      <c r="AU328" s="127">
        <f t="shared" si="203"/>
        <v>0.29005391941848263</v>
      </c>
      <c r="AV328" s="127"/>
      <c r="AW328" s="127">
        <f t="shared" si="205"/>
        <v>0.20153458076787767</v>
      </c>
      <c r="AX328" s="127"/>
      <c r="AY328" s="127"/>
      <c r="AZ328" s="127"/>
      <c r="BA328" s="127"/>
      <c r="BB328" s="122"/>
    </row>
    <row r="329" spans="1:54" s="121" customFormat="1" x14ac:dyDescent="0.2">
      <c r="A329" s="121" t="s">
        <v>150</v>
      </c>
      <c r="B329" s="122">
        <v>1300</v>
      </c>
      <c r="C329" s="122" t="s">
        <v>2</v>
      </c>
      <c r="D329" s="123" t="s">
        <v>3</v>
      </c>
      <c r="E329" s="123" t="s">
        <v>142</v>
      </c>
      <c r="F329" s="122">
        <v>0.1</v>
      </c>
      <c r="G329" s="122">
        <f t="shared" si="220"/>
        <v>0.9</v>
      </c>
      <c r="H329" s="123" t="s">
        <v>145</v>
      </c>
      <c r="I329" s="122" t="s">
        <v>149</v>
      </c>
      <c r="J329" s="122">
        <v>100</v>
      </c>
      <c r="K329" s="122">
        <v>5.0999999999999996</v>
      </c>
      <c r="L329" s="124">
        <v>15.7538689648781</v>
      </c>
      <c r="M329" s="122">
        <v>0.63695103500000005</v>
      </c>
      <c r="N329" s="122"/>
      <c r="O329" s="122"/>
      <c r="P329" s="125">
        <v>1.08073945513258</v>
      </c>
      <c r="Q329" s="125">
        <v>1.0016197396909801</v>
      </c>
      <c r="R329" s="125">
        <v>102.555848981604</v>
      </c>
      <c r="S329" s="122"/>
      <c r="T329" s="122"/>
      <c r="U329" s="122"/>
      <c r="V329" s="122"/>
      <c r="W329" s="122"/>
      <c r="X329" s="122"/>
      <c r="Y329" s="122"/>
      <c r="Z329" s="126"/>
      <c r="AA329" s="126"/>
      <c r="AB329" s="127">
        <f t="shared" si="218"/>
        <v>0.13575079345644497</v>
      </c>
      <c r="AC329" s="126">
        <f t="shared" si="196"/>
        <v>8.844729524876223E-14</v>
      </c>
      <c r="AD329" s="126">
        <f t="shared" si="197"/>
        <v>9.5588481675097723E-14</v>
      </c>
      <c r="AE329" s="126">
        <f t="shared" si="198"/>
        <v>2.4006716297523999E-6</v>
      </c>
      <c r="AF329" s="128">
        <f t="shared" si="219"/>
        <v>9.8465614813276277E-4</v>
      </c>
      <c r="AG329" s="126">
        <f t="shared" si="200"/>
        <v>4.1258329418443636E-15</v>
      </c>
      <c r="AH329" s="127">
        <v>2.7446339576373102</v>
      </c>
      <c r="AI329" s="127">
        <v>0.69663367229597295</v>
      </c>
      <c r="AJ329" s="127">
        <v>2.4017385239703901</v>
      </c>
      <c r="AK329" s="127">
        <v>0.63613592074612901</v>
      </c>
      <c r="AL329" s="127">
        <v>0.107731522213745</v>
      </c>
      <c r="AM329" s="127">
        <v>0.53455601417519205</v>
      </c>
      <c r="AN329" s="127"/>
      <c r="AO329" s="127"/>
      <c r="AP329" s="127"/>
      <c r="AQ329" s="127">
        <v>0.13674906160617001</v>
      </c>
      <c r="AR329" s="127">
        <v>0.65216226753358197</v>
      </c>
      <c r="AS329" s="127">
        <f t="shared" si="201"/>
        <v>3.9398525606600603</v>
      </c>
      <c r="AT329" s="127">
        <f t="shared" si="202"/>
        <v>1.0951019264544684</v>
      </c>
      <c r="AU329" s="127">
        <f t="shared" si="203"/>
        <v>0.29005391941848263</v>
      </c>
      <c r="AV329" s="127"/>
      <c r="AW329" s="127">
        <f t="shared" si="205"/>
        <v>0.20153458076787767</v>
      </c>
      <c r="AX329" s="127"/>
      <c r="AY329" s="127"/>
      <c r="AZ329" s="127"/>
      <c r="BA329" s="127"/>
      <c r="BB329" s="122"/>
    </row>
    <row r="330" spans="1:54" s="121" customFormat="1" x14ac:dyDescent="0.2">
      <c r="A330" s="121" t="s">
        <v>150</v>
      </c>
      <c r="B330" s="122">
        <v>1300</v>
      </c>
      <c r="C330" s="122" t="s">
        <v>2</v>
      </c>
      <c r="D330" s="123" t="s">
        <v>3</v>
      </c>
      <c r="E330" s="123" t="s">
        <v>142</v>
      </c>
      <c r="F330" s="122">
        <v>0.1</v>
      </c>
      <c r="G330" s="122">
        <f t="shared" si="220"/>
        <v>0.9</v>
      </c>
      <c r="H330" s="123" t="s">
        <v>145</v>
      </c>
      <c r="I330" s="122" t="s">
        <v>149</v>
      </c>
      <c r="J330" s="122">
        <v>1000</v>
      </c>
      <c r="K330" s="122">
        <v>5.0999999999999996</v>
      </c>
      <c r="L330" s="124">
        <v>15.7538689648781</v>
      </c>
      <c r="M330" s="122">
        <v>0.63695103500000005</v>
      </c>
      <c r="N330" s="122"/>
      <c r="O330" s="122"/>
      <c r="P330" s="125">
        <v>1.1158998944015399</v>
      </c>
      <c r="Q330" s="125">
        <v>1.20500335049473</v>
      </c>
      <c r="R330" s="125">
        <v>228.34590703183</v>
      </c>
      <c r="S330" s="122"/>
      <c r="T330" s="122"/>
      <c r="U330" s="122"/>
      <c r="V330" s="122"/>
      <c r="W330" s="122"/>
      <c r="X330" s="122"/>
      <c r="Y330" s="122"/>
      <c r="Z330" s="126"/>
      <c r="AA330" s="126"/>
      <c r="AB330" s="127">
        <f t="shared" si="218"/>
        <v>0.13575079345644497</v>
      </c>
      <c r="AC330" s="126">
        <f t="shared" si="196"/>
        <v>8.844729524876223E-14</v>
      </c>
      <c r="AD330" s="126">
        <f t="shared" si="197"/>
        <v>9.8698327428195596E-14</v>
      </c>
      <c r="AE330" s="126">
        <f t="shared" si="198"/>
        <v>2.4787743293825055E-6</v>
      </c>
      <c r="AF330" s="128">
        <f t="shared" si="219"/>
        <v>9.8465614813276277E-4</v>
      </c>
      <c r="AG330" s="126">
        <f t="shared" si="200"/>
        <v>4.1258329418443636E-15</v>
      </c>
      <c r="AH330" s="127">
        <v>2.7446339576373102</v>
      </c>
      <c r="AI330" s="127">
        <v>0.69663367229597295</v>
      </c>
      <c r="AJ330" s="127">
        <v>2.4017385239703901</v>
      </c>
      <c r="AK330" s="127">
        <v>0.63613592074612901</v>
      </c>
      <c r="AL330" s="127">
        <v>0.107731522213745</v>
      </c>
      <c r="AM330" s="127">
        <v>0.53455601417519205</v>
      </c>
      <c r="AN330" s="127"/>
      <c r="AO330" s="127"/>
      <c r="AP330" s="127"/>
      <c r="AQ330" s="127">
        <v>0.13674906160617001</v>
      </c>
      <c r="AR330" s="127">
        <v>0.65216226753358197</v>
      </c>
      <c r="AS330" s="127">
        <f t="shared" si="201"/>
        <v>3.9398525606600603</v>
      </c>
      <c r="AT330" s="127">
        <f t="shared" si="202"/>
        <v>1.0951019264544684</v>
      </c>
      <c r="AU330" s="127">
        <f t="shared" si="203"/>
        <v>0.29005391941848263</v>
      </c>
      <c r="AV330" s="127"/>
      <c r="AW330" s="127">
        <f t="shared" si="205"/>
        <v>0.20153458076787767</v>
      </c>
      <c r="AX330" s="127"/>
      <c r="AY330" s="127"/>
      <c r="AZ330" s="127"/>
      <c r="BA330" s="127"/>
      <c r="BB330" s="122"/>
    </row>
    <row r="331" spans="1:54" s="121" customFormat="1" x14ac:dyDescent="0.2">
      <c r="A331" s="121" t="s">
        <v>150</v>
      </c>
      <c r="B331" s="122">
        <v>1300</v>
      </c>
      <c r="C331" s="122" t="s">
        <v>2</v>
      </c>
      <c r="D331" s="123" t="s">
        <v>3</v>
      </c>
      <c r="E331" s="123" t="s">
        <v>142</v>
      </c>
      <c r="F331" s="122">
        <v>0.1</v>
      </c>
      <c r="G331" s="122">
        <f t="shared" si="220"/>
        <v>0.9</v>
      </c>
      <c r="H331" s="123" t="s">
        <v>145</v>
      </c>
      <c r="I331" s="122" t="s">
        <v>149</v>
      </c>
      <c r="J331" s="122">
        <v>10000</v>
      </c>
      <c r="K331" s="122">
        <v>5.0999999999999996</v>
      </c>
      <c r="L331" s="124">
        <v>15.7538689648781</v>
      </c>
      <c r="M331" s="122">
        <v>0.63695103500000005</v>
      </c>
      <c r="N331" s="122"/>
      <c r="O331" s="122"/>
      <c r="P331" s="125">
        <v>1.1204285446586499</v>
      </c>
      <c r="Q331" s="125">
        <v>6.0874330781005197</v>
      </c>
      <c r="R331" s="125">
        <v>250.36744434645101</v>
      </c>
      <c r="S331" s="122"/>
      <c r="T331" s="122"/>
      <c r="U331" s="122"/>
      <c r="V331" s="122"/>
      <c r="W331" s="122"/>
      <c r="X331" s="122"/>
      <c r="Y331" s="122"/>
      <c r="Z331" s="126"/>
      <c r="AA331" s="126"/>
      <c r="AB331" s="127">
        <f t="shared" si="218"/>
        <v>0.13575079345644497</v>
      </c>
      <c r="AC331" s="126">
        <f t="shared" si="196"/>
        <v>8.844729524876223E-14</v>
      </c>
      <c r="AD331" s="126">
        <f t="shared" si="197"/>
        <v>9.909887429456459E-14</v>
      </c>
      <c r="AE331" s="126">
        <f t="shared" si="198"/>
        <v>2.4888339252838889E-6</v>
      </c>
      <c r="AF331" s="128">
        <f t="shared" si="219"/>
        <v>9.8465614813276277E-4</v>
      </c>
      <c r="AG331" s="126">
        <f t="shared" si="200"/>
        <v>4.1258329418443636E-15</v>
      </c>
      <c r="AH331" s="127">
        <v>2.7446339576373102</v>
      </c>
      <c r="AI331" s="127">
        <v>0.69663367229597295</v>
      </c>
      <c r="AJ331" s="127">
        <v>2.4017385239703901</v>
      </c>
      <c r="AK331" s="127">
        <v>0.63613592074612901</v>
      </c>
      <c r="AL331" s="127">
        <v>0.107731522213745</v>
      </c>
      <c r="AM331" s="127">
        <v>0.53455601417519205</v>
      </c>
      <c r="AN331" s="127"/>
      <c r="AO331" s="127"/>
      <c r="AP331" s="127"/>
      <c r="AQ331" s="127">
        <v>0.13674906160617001</v>
      </c>
      <c r="AR331" s="127">
        <v>0.65216226753358197</v>
      </c>
      <c r="AS331" s="127">
        <f t="shared" si="201"/>
        <v>3.9398525606600603</v>
      </c>
      <c r="AT331" s="127">
        <f t="shared" si="202"/>
        <v>1.0951019264544684</v>
      </c>
      <c r="AU331" s="127">
        <f t="shared" si="203"/>
        <v>0.29005391941848263</v>
      </c>
      <c r="AV331" s="127"/>
      <c r="AW331" s="127">
        <f t="shared" si="205"/>
        <v>0.20153458076787767</v>
      </c>
      <c r="AX331" s="127"/>
      <c r="AY331" s="127"/>
      <c r="AZ331" s="127"/>
      <c r="BA331" s="127"/>
      <c r="BB331" s="122"/>
    </row>
    <row r="332" spans="1:54" s="121" customFormat="1" x14ac:dyDescent="0.2">
      <c r="A332" s="121" t="s">
        <v>150</v>
      </c>
      <c r="B332" s="122">
        <v>1300</v>
      </c>
      <c r="C332" s="122" t="s">
        <v>2</v>
      </c>
      <c r="D332" s="123" t="s">
        <v>3</v>
      </c>
      <c r="E332" s="123" t="s">
        <v>142</v>
      </c>
      <c r="F332" s="122">
        <v>0.1</v>
      </c>
      <c r="G332" s="122">
        <f t="shared" si="220"/>
        <v>0.9</v>
      </c>
      <c r="H332" s="123" t="s">
        <v>145</v>
      </c>
      <c r="I332" s="122" t="s">
        <v>149</v>
      </c>
      <c r="J332" s="122">
        <v>100000</v>
      </c>
      <c r="K332" s="122">
        <v>5.0999999999999996</v>
      </c>
      <c r="L332" s="124">
        <v>15.7538689648781</v>
      </c>
      <c r="M332" s="122">
        <v>0.63695103500000005</v>
      </c>
      <c r="N332" s="122"/>
      <c r="O332" s="122"/>
      <c r="P332" s="125">
        <v>1.1208936424500799</v>
      </c>
      <c r="Q332" s="125">
        <v>8.02664165056194</v>
      </c>
      <c r="R332" s="125">
        <v>252.712833564682</v>
      </c>
      <c r="S332" s="122"/>
      <c r="T332" s="122"/>
      <c r="U332" s="122"/>
      <c r="V332" s="122"/>
      <c r="W332" s="122"/>
      <c r="X332" s="122"/>
      <c r="Y332" s="122"/>
      <c r="Z332" s="126"/>
      <c r="AA332" s="126"/>
      <c r="AB332" s="127">
        <f t="shared" si="218"/>
        <v>0.13575079345644497</v>
      </c>
      <c r="AC332" s="126">
        <f t="shared" si="196"/>
        <v>8.844729524876223E-14</v>
      </c>
      <c r="AD332" s="126">
        <f t="shared" si="197"/>
        <v>9.9140010936242746E-14</v>
      </c>
      <c r="AE332" s="126">
        <f t="shared" si="198"/>
        <v>2.4898670578003749E-6</v>
      </c>
      <c r="AF332" s="128">
        <f t="shared" si="219"/>
        <v>9.8465614813276277E-4</v>
      </c>
      <c r="AG332" s="126">
        <f t="shared" si="200"/>
        <v>4.1258329418443636E-15</v>
      </c>
      <c r="AH332" s="127">
        <v>2.7446339576373102</v>
      </c>
      <c r="AI332" s="127">
        <v>0.69663367229597295</v>
      </c>
      <c r="AJ332" s="127">
        <v>2.4017385239703901</v>
      </c>
      <c r="AK332" s="127">
        <v>0.63613592074612901</v>
      </c>
      <c r="AL332" s="127">
        <v>0.107731522213745</v>
      </c>
      <c r="AM332" s="127">
        <v>0.53455601417519205</v>
      </c>
      <c r="AN332" s="127"/>
      <c r="AO332" s="127"/>
      <c r="AP332" s="127"/>
      <c r="AQ332" s="127">
        <v>0.13674906160617001</v>
      </c>
      <c r="AR332" s="127">
        <v>0.65216226753358197</v>
      </c>
      <c r="AS332" s="127">
        <f t="shared" si="201"/>
        <v>3.9398525606600603</v>
      </c>
      <c r="AT332" s="127">
        <f t="shared" si="202"/>
        <v>1.0951019264544684</v>
      </c>
      <c r="AU332" s="127">
        <f t="shared" si="203"/>
        <v>0.29005391941848263</v>
      </c>
      <c r="AV332" s="127"/>
      <c r="AW332" s="127">
        <f t="shared" si="205"/>
        <v>0.20153458076787767</v>
      </c>
      <c r="AX332" s="127"/>
      <c r="AY332" s="127"/>
      <c r="AZ332" s="127"/>
      <c r="BA332" s="127"/>
      <c r="BB332" s="122"/>
    </row>
    <row r="333" spans="1:54" s="121" customFormat="1" x14ac:dyDescent="0.2">
      <c r="A333" s="121" t="s">
        <v>150</v>
      </c>
      <c r="B333" s="122">
        <v>1300</v>
      </c>
      <c r="C333" s="122" t="s">
        <v>2</v>
      </c>
      <c r="D333" s="123" t="s">
        <v>3</v>
      </c>
      <c r="E333" s="123" t="s">
        <v>142</v>
      </c>
      <c r="F333" s="122">
        <v>0.1</v>
      </c>
      <c r="G333" s="122">
        <f t="shared" si="220"/>
        <v>0.9</v>
      </c>
      <c r="H333" s="123" t="s">
        <v>146</v>
      </c>
      <c r="I333" s="122" t="s">
        <v>149</v>
      </c>
      <c r="J333" s="122">
        <v>1</v>
      </c>
      <c r="K333" s="122">
        <v>5.0999999999999996</v>
      </c>
      <c r="L333" s="124">
        <v>15.7538689648781</v>
      </c>
      <c r="M333" s="122">
        <v>0.63695103500000005</v>
      </c>
      <c r="N333" s="122"/>
      <c r="O333" s="122"/>
      <c r="P333" s="125">
        <v>1.0012236536747701</v>
      </c>
      <c r="Q333" s="125">
        <v>1.00005045243863</v>
      </c>
      <c r="R333" s="125">
        <v>1.86235299098033</v>
      </c>
      <c r="S333" s="122"/>
      <c r="T333" s="122"/>
      <c r="U333" s="122"/>
      <c r="V333" s="122"/>
      <c r="W333" s="122"/>
      <c r="X333" s="122"/>
      <c r="Y333" s="122"/>
      <c r="Z333" s="126"/>
      <c r="AA333" s="126"/>
      <c r="AB333" s="127">
        <f t="shared" si="218"/>
        <v>0.13418246878371518</v>
      </c>
      <c r="AC333" s="126">
        <f t="shared" si="196"/>
        <v>8.7425466411943248E-14</v>
      </c>
      <c r="AD333" s="126">
        <f t="shared" si="197"/>
        <v>8.7532444905186709E-14</v>
      </c>
      <c r="AE333" s="126">
        <f t="shared" si="198"/>
        <v>2.1983470548365306E-6</v>
      </c>
      <c r="AF333" s="128">
        <f t="shared" si="219"/>
        <v>9.732804464373827E-4</v>
      </c>
      <c r="AG333" s="126">
        <f t="shared" si="200"/>
        <v>4.078167322856053E-15</v>
      </c>
      <c r="AH333" s="127">
        <v>2.7124723180960801</v>
      </c>
      <c r="AI333" s="127">
        <v>0.69030422212017795</v>
      </c>
      <c r="AJ333" s="127">
        <v>2.3758793803568099</v>
      </c>
      <c r="AK333" s="127">
        <v>0.63932470708695299</v>
      </c>
      <c r="AL333" s="127">
        <v>0.10810518429877</v>
      </c>
      <c r="AM333" s="127">
        <v>0.52686205810767095</v>
      </c>
      <c r="AN333" s="127">
        <v>7.85906847762688</v>
      </c>
      <c r="AO333" s="127">
        <v>22.273685291606299</v>
      </c>
      <c r="AP333" s="127">
        <v>85.056881896844502</v>
      </c>
      <c r="AQ333" s="127">
        <v>0.13516920397271601</v>
      </c>
      <c r="AR333" s="127">
        <v>0.64646941742786301</v>
      </c>
      <c r="AS333" s="127">
        <f t="shared" si="201"/>
        <v>3.9293868285566629</v>
      </c>
      <c r="AT333" s="127">
        <f t="shared" si="202"/>
        <v>1.0797396291244714</v>
      </c>
      <c r="AU333" s="127">
        <f t="shared" si="203"/>
        <v>0.29054682987168651</v>
      </c>
      <c r="AV333" s="127">
        <f t="shared" si="204"/>
        <v>0.34513916322499544</v>
      </c>
      <c r="AW333" s="127">
        <f t="shared" si="205"/>
        <v>0.20518688456529041</v>
      </c>
      <c r="AX333" s="127">
        <f t="shared" ref="AX333:AX338" si="221">AN333/AO333</f>
        <v>0.35284095894937162</v>
      </c>
      <c r="AY333" s="127">
        <f t="shared" ref="AY333:AY338" si="222">AN333/AR333</f>
        <v>12.156906832338812</v>
      </c>
      <c r="AZ333" s="127">
        <f t="shared" ref="AZ333:AZ338" si="223">AN333/AQ333</f>
        <v>58.142448476749472</v>
      </c>
      <c r="BA333" s="127">
        <f t="shared" ref="BA333:BA338" si="224">AP333/AR333</f>
        <v>131.57139317628381</v>
      </c>
      <c r="BB333" s="122"/>
    </row>
    <row r="334" spans="1:54" s="121" customFormat="1" x14ac:dyDescent="0.2">
      <c r="A334" s="121" t="s">
        <v>150</v>
      </c>
      <c r="B334" s="122">
        <v>1300</v>
      </c>
      <c r="C334" s="122" t="s">
        <v>2</v>
      </c>
      <c r="D334" s="123" t="s">
        <v>3</v>
      </c>
      <c r="E334" s="123" t="s">
        <v>142</v>
      </c>
      <c r="F334" s="122">
        <v>0.1</v>
      </c>
      <c r="G334" s="122">
        <f t="shared" si="220"/>
        <v>0.9</v>
      </c>
      <c r="H334" s="123" t="s">
        <v>146</v>
      </c>
      <c r="I334" s="122" t="s">
        <v>149</v>
      </c>
      <c r="J334" s="122">
        <v>100</v>
      </c>
      <c r="K334" s="122">
        <v>5.0999999999999996</v>
      </c>
      <c r="L334" s="124">
        <v>15.7538689648781</v>
      </c>
      <c r="M334" s="122">
        <v>0.63695103500000005</v>
      </c>
      <c r="N334" s="122"/>
      <c r="O334" s="122"/>
      <c r="P334" s="125">
        <v>1.0868955159647</v>
      </c>
      <c r="Q334" s="125">
        <v>1.00337036516296</v>
      </c>
      <c r="R334" s="125">
        <v>103.84657056339</v>
      </c>
      <c r="S334" s="122"/>
      <c r="T334" s="122"/>
      <c r="U334" s="122"/>
      <c r="V334" s="122"/>
      <c r="W334" s="122"/>
      <c r="X334" s="122"/>
      <c r="Y334" s="122"/>
      <c r="Z334" s="126"/>
      <c r="AA334" s="126"/>
      <c r="AB334" s="127">
        <f t="shared" si="218"/>
        <v>0.13418246878371518</v>
      </c>
      <c r="AC334" s="126">
        <f t="shared" si="196"/>
        <v>8.7425466411943248E-14</v>
      </c>
      <c r="AD334" s="126">
        <f t="shared" si="197"/>
        <v>9.5022347424263603E-14</v>
      </c>
      <c r="AE334" s="126">
        <f t="shared" si="198"/>
        <v>2.3864533640074939E-6</v>
      </c>
      <c r="AF334" s="128">
        <f t="shared" si="219"/>
        <v>9.732804464373827E-4</v>
      </c>
      <c r="AG334" s="126">
        <f t="shared" si="200"/>
        <v>4.078167322856053E-15</v>
      </c>
      <c r="AH334" s="127">
        <v>2.7124723180960801</v>
      </c>
      <c r="AI334" s="127">
        <v>0.69030422212017795</v>
      </c>
      <c r="AJ334" s="127">
        <v>2.3758793803568099</v>
      </c>
      <c r="AK334" s="127">
        <v>0.63932470708695299</v>
      </c>
      <c r="AL334" s="127">
        <v>0.10810518429877</v>
      </c>
      <c r="AM334" s="127">
        <v>0.52686205810767095</v>
      </c>
      <c r="AN334" s="127">
        <v>7.85906847762688</v>
      </c>
      <c r="AO334" s="127">
        <v>22.273685291606299</v>
      </c>
      <c r="AP334" s="127">
        <v>85.056881896844502</v>
      </c>
      <c r="AQ334" s="127">
        <v>0.13516920397271601</v>
      </c>
      <c r="AR334" s="127">
        <v>0.64646941742786301</v>
      </c>
      <c r="AS334" s="127">
        <f t="shared" si="201"/>
        <v>3.9293868285566629</v>
      </c>
      <c r="AT334" s="127">
        <f t="shared" si="202"/>
        <v>1.0797396291244714</v>
      </c>
      <c r="AU334" s="127">
        <f t="shared" si="203"/>
        <v>0.29054682987168651</v>
      </c>
      <c r="AV334" s="127">
        <f t="shared" si="204"/>
        <v>0.34513916322499544</v>
      </c>
      <c r="AW334" s="127">
        <f t="shared" si="205"/>
        <v>0.20518688456529041</v>
      </c>
      <c r="AX334" s="127">
        <f t="shared" si="221"/>
        <v>0.35284095894937162</v>
      </c>
      <c r="AY334" s="127">
        <f t="shared" si="222"/>
        <v>12.156906832338812</v>
      </c>
      <c r="AZ334" s="127">
        <f t="shared" si="223"/>
        <v>58.142448476749472</v>
      </c>
      <c r="BA334" s="127">
        <f t="shared" si="224"/>
        <v>131.57139317628381</v>
      </c>
      <c r="BB334" s="122"/>
    </row>
    <row r="335" spans="1:54" s="121" customFormat="1" x14ac:dyDescent="0.2">
      <c r="A335" s="121" t="s">
        <v>150</v>
      </c>
      <c r="B335" s="122">
        <v>1300</v>
      </c>
      <c r="C335" s="122" t="s">
        <v>2</v>
      </c>
      <c r="D335" s="123" t="s">
        <v>3</v>
      </c>
      <c r="E335" s="123" t="s">
        <v>142</v>
      </c>
      <c r="F335" s="122">
        <v>0.1</v>
      </c>
      <c r="G335" s="122">
        <f t="shared" si="220"/>
        <v>0.9</v>
      </c>
      <c r="H335" s="123" t="s">
        <v>146</v>
      </c>
      <c r="I335" s="122" t="s">
        <v>149</v>
      </c>
      <c r="J335" s="122">
        <v>1000</v>
      </c>
      <c r="K335" s="122">
        <v>5.0999999999999996</v>
      </c>
      <c r="L335" s="124">
        <v>15.7538689648781</v>
      </c>
      <c r="M335" s="122">
        <v>0.63695103500000005</v>
      </c>
      <c r="N335" s="122"/>
      <c r="O335" s="122"/>
      <c r="P335" s="125">
        <v>1.12382194194082</v>
      </c>
      <c r="Q335" s="125">
        <v>1.2566795413446901</v>
      </c>
      <c r="R335" s="125">
        <v>231.201058954247</v>
      </c>
      <c r="S335" s="122"/>
      <c r="T335" s="122"/>
      <c r="U335" s="122"/>
      <c r="V335" s="122"/>
      <c r="W335" s="122"/>
      <c r="X335" s="122"/>
      <c r="Y335" s="122"/>
      <c r="Z335" s="126"/>
      <c r="AA335" s="126"/>
      <c r="AB335" s="127">
        <f t="shared" si="218"/>
        <v>0.13418246878371518</v>
      </c>
      <c r="AC335" s="126">
        <f t="shared" si="196"/>
        <v>8.7425466411943248E-14</v>
      </c>
      <c r="AD335" s="126">
        <f t="shared" si="197"/>
        <v>9.8250657438151989E-14</v>
      </c>
      <c r="AE335" s="126">
        <f t="shared" si="198"/>
        <v>2.4675312525414895E-6</v>
      </c>
      <c r="AF335" s="128">
        <f t="shared" si="219"/>
        <v>9.732804464373827E-4</v>
      </c>
      <c r="AG335" s="126">
        <f t="shared" si="200"/>
        <v>4.078167322856053E-15</v>
      </c>
      <c r="AH335" s="127">
        <v>2.7124723180960801</v>
      </c>
      <c r="AI335" s="127">
        <v>0.69030422212017795</v>
      </c>
      <c r="AJ335" s="127">
        <v>2.3758793803568099</v>
      </c>
      <c r="AK335" s="127">
        <v>0.63932470708695299</v>
      </c>
      <c r="AL335" s="127">
        <v>0.10810518429877</v>
      </c>
      <c r="AM335" s="127">
        <v>0.52686205810767095</v>
      </c>
      <c r="AN335" s="127">
        <v>7.85906847762688</v>
      </c>
      <c r="AO335" s="127">
        <v>22.273685291606299</v>
      </c>
      <c r="AP335" s="127">
        <v>85.056881896844502</v>
      </c>
      <c r="AQ335" s="127">
        <v>0.13516920397271601</v>
      </c>
      <c r="AR335" s="127">
        <v>0.64646941742786301</v>
      </c>
      <c r="AS335" s="127">
        <f t="shared" si="201"/>
        <v>3.9293868285566629</v>
      </c>
      <c r="AT335" s="127">
        <f t="shared" si="202"/>
        <v>1.0797396291244714</v>
      </c>
      <c r="AU335" s="127">
        <f t="shared" si="203"/>
        <v>0.29054682987168651</v>
      </c>
      <c r="AV335" s="127">
        <f t="shared" si="204"/>
        <v>0.34513916322499544</v>
      </c>
      <c r="AW335" s="127">
        <f t="shared" si="205"/>
        <v>0.20518688456529041</v>
      </c>
      <c r="AX335" s="127">
        <f t="shared" si="221"/>
        <v>0.35284095894937162</v>
      </c>
      <c r="AY335" s="127">
        <f t="shared" si="222"/>
        <v>12.156906832338812</v>
      </c>
      <c r="AZ335" s="127">
        <f t="shared" si="223"/>
        <v>58.142448476749472</v>
      </c>
      <c r="BA335" s="127">
        <f t="shared" si="224"/>
        <v>131.57139317628381</v>
      </c>
      <c r="BB335" s="122"/>
    </row>
    <row r="336" spans="1:54" s="121" customFormat="1" x14ac:dyDescent="0.2">
      <c r="A336" s="121" t="s">
        <v>150</v>
      </c>
      <c r="B336" s="122">
        <v>1300</v>
      </c>
      <c r="C336" s="122" t="s">
        <v>2</v>
      </c>
      <c r="D336" s="123" t="s">
        <v>3</v>
      </c>
      <c r="E336" s="123" t="s">
        <v>142</v>
      </c>
      <c r="F336" s="122">
        <v>0.1</v>
      </c>
      <c r="G336" s="122">
        <f t="shared" si="220"/>
        <v>0.9</v>
      </c>
      <c r="H336" s="123" t="s">
        <v>146</v>
      </c>
      <c r="I336" s="122" t="s">
        <v>149</v>
      </c>
      <c r="J336" s="122">
        <v>10000</v>
      </c>
      <c r="K336" s="122">
        <v>5.0999999999999996</v>
      </c>
      <c r="L336" s="124">
        <v>15.7538689648781</v>
      </c>
      <c r="M336" s="122">
        <v>0.63695103500000005</v>
      </c>
      <c r="N336" s="122"/>
      <c r="O336" s="122"/>
      <c r="P336" s="125">
        <v>1.1285607331605301</v>
      </c>
      <c r="Q336" s="125">
        <v>6.4600588794493703</v>
      </c>
      <c r="R336" s="125">
        <v>253.494718916084</v>
      </c>
      <c r="S336" s="122"/>
      <c r="T336" s="122"/>
      <c r="U336" s="122"/>
      <c r="V336" s="122"/>
      <c r="W336" s="122"/>
      <c r="X336" s="122"/>
      <c r="Y336" s="122"/>
      <c r="Z336" s="126"/>
      <c r="AA336" s="126"/>
      <c r="AB336" s="127">
        <f t="shared" si="218"/>
        <v>0.13418246878371518</v>
      </c>
      <c r="AC336" s="126">
        <f t="shared" si="196"/>
        <v>8.7425466411943248E-14</v>
      </c>
      <c r="AD336" s="126">
        <f t="shared" si="197"/>
        <v>9.8664948470763964E-14</v>
      </c>
      <c r="AE336" s="126">
        <f t="shared" si="198"/>
        <v>2.4779360284205847E-6</v>
      </c>
      <c r="AF336" s="128">
        <f t="shared" si="219"/>
        <v>9.732804464373827E-4</v>
      </c>
      <c r="AG336" s="126">
        <f t="shared" si="200"/>
        <v>4.078167322856053E-15</v>
      </c>
      <c r="AH336" s="127">
        <v>2.7124723180960801</v>
      </c>
      <c r="AI336" s="127">
        <v>0.69030422212017795</v>
      </c>
      <c r="AJ336" s="127">
        <v>2.3758793803568099</v>
      </c>
      <c r="AK336" s="127">
        <v>0.63932470708695299</v>
      </c>
      <c r="AL336" s="127">
        <v>0.10810518429877</v>
      </c>
      <c r="AM336" s="127">
        <v>0.52686205810767095</v>
      </c>
      <c r="AN336" s="127">
        <v>7.85906847762688</v>
      </c>
      <c r="AO336" s="127">
        <v>22.273685291606299</v>
      </c>
      <c r="AP336" s="127">
        <v>85.056881896844502</v>
      </c>
      <c r="AQ336" s="127">
        <v>0.13516920397271601</v>
      </c>
      <c r="AR336" s="127">
        <v>0.64646941742786301</v>
      </c>
      <c r="AS336" s="127">
        <f t="shared" si="201"/>
        <v>3.9293868285566629</v>
      </c>
      <c r="AT336" s="127">
        <f t="shared" si="202"/>
        <v>1.0797396291244714</v>
      </c>
      <c r="AU336" s="127">
        <f t="shared" si="203"/>
        <v>0.29054682987168651</v>
      </c>
      <c r="AV336" s="127">
        <f t="shared" si="204"/>
        <v>0.34513916322499544</v>
      </c>
      <c r="AW336" s="127">
        <f t="shared" si="205"/>
        <v>0.20518688456529041</v>
      </c>
      <c r="AX336" s="127">
        <f t="shared" si="221"/>
        <v>0.35284095894937162</v>
      </c>
      <c r="AY336" s="127">
        <f t="shared" si="222"/>
        <v>12.156906832338812</v>
      </c>
      <c r="AZ336" s="127">
        <f t="shared" si="223"/>
        <v>58.142448476749472</v>
      </c>
      <c r="BA336" s="127">
        <f t="shared" si="224"/>
        <v>131.57139317628381</v>
      </c>
      <c r="BB336" s="122"/>
    </row>
    <row r="337" spans="1:55" s="121" customFormat="1" x14ac:dyDescent="0.2">
      <c r="A337" s="121" t="s">
        <v>150</v>
      </c>
      <c r="B337" s="122">
        <v>1300</v>
      </c>
      <c r="C337" s="122" t="s">
        <v>2</v>
      </c>
      <c r="D337" s="123" t="s">
        <v>3</v>
      </c>
      <c r="E337" s="123" t="s">
        <v>142</v>
      </c>
      <c r="F337" s="122">
        <v>0.1</v>
      </c>
      <c r="G337" s="122">
        <f t="shared" si="220"/>
        <v>0.9</v>
      </c>
      <c r="H337" s="123" t="s">
        <v>146</v>
      </c>
      <c r="I337" s="122" t="s">
        <v>149</v>
      </c>
      <c r="J337" s="122">
        <v>100000</v>
      </c>
      <c r="K337" s="122">
        <v>5.0999999999999996</v>
      </c>
      <c r="L337" s="124">
        <v>15.7538689648781</v>
      </c>
      <c r="M337" s="122">
        <v>0.63695103500000005</v>
      </c>
      <c r="N337" s="122"/>
      <c r="O337" s="122"/>
      <c r="P337" s="125">
        <v>1.12904722436123</v>
      </c>
      <c r="Q337" s="125">
        <v>8.4955759802060093</v>
      </c>
      <c r="R337" s="125">
        <v>255.869068579881</v>
      </c>
      <c r="S337" s="122"/>
      <c r="T337" s="122"/>
      <c r="U337" s="122"/>
      <c r="V337" s="122"/>
      <c r="W337" s="122"/>
      <c r="X337" s="122"/>
      <c r="Y337" s="122"/>
      <c r="Z337" s="126"/>
      <c r="AA337" s="126"/>
      <c r="AB337" s="127">
        <f t="shared" si="218"/>
        <v>0.13418246878371518</v>
      </c>
      <c r="AC337" s="126">
        <f t="shared" si="196"/>
        <v>8.7425466411943248E-14</v>
      </c>
      <c r="AD337" s="126">
        <f t="shared" si="197"/>
        <v>9.8707480190890457E-14</v>
      </c>
      <c r="AE337" s="126">
        <f t="shared" si="198"/>
        <v>2.4790041978494002E-6</v>
      </c>
      <c r="AF337" s="128">
        <f t="shared" si="219"/>
        <v>9.732804464373827E-4</v>
      </c>
      <c r="AG337" s="126">
        <f t="shared" si="200"/>
        <v>4.078167322856053E-15</v>
      </c>
      <c r="AH337" s="127">
        <v>2.7124723180960801</v>
      </c>
      <c r="AI337" s="127">
        <v>0.69030422212017795</v>
      </c>
      <c r="AJ337" s="127">
        <v>2.3758793803568099</v>
      </c>
      <c r="AK337" s="127">
        <v>0.63932470708695299</v>
      </c>
      <c r="AL337" s="127">
        <v>0.10810518429877</v>
      </c>
      <c r="AM337" s="127">
        <v>0.52686205810767095</v>
      </c>
      <c r="AN337" s="127">
        <v>7.85906847762688</v>
      </c>
      <c r="AO337" s="127">
        <v>22.273685291606299</v>
      </c>
      <c r="AP337" s="127">
        <v>85.056881896844502</v>
      </c>
      <c r="AQ337" s="127">
        <v>0.13516920397271601</v>
      </c>
      <c r="AR337" s="127">
        <v>0.64646941742786301</v>
      </c>
      <c r="AS337" s="127">
        <f t="shared" si="201"/>
        <v>3.9293868285566629</v>
      </c>
      <c r="AT337" s="127">
        <f t="shared" si="202"/>
        <v>1.0797396291244714</v>
      </c>
      <c r="AU337" s="127">
        <f t="shared" si="203"/>
        <v>0.29054682987168651</v>
      </c>
      <c r="AV337" s="127">
        <f t="shared" si="204"/>
        <v>0.34513916322499544</v>
      </c>
      <c r="AW337" s="127">
        <f t="shared" si="205"/>
        <v>0.20518688456529041</v>
      </c>
      <c r="AX337" s="127">
        <f t="shared" si="221"/>
        <v>0.35284095894937162</v>
      </c>
      <c r="AY337" s="127">
        <f t="shared" si="222"/>
        <v>12.156906832338812</v>
      </c>
      <c r="AZ337" s="127">
        <f t="shared" si="223"/>
        <v>58.142448476749472</v>
      </c>
      <c r="BA337" s="127">
        <f t="shared" si="224"/>
        <v>131.57139317628381</v>
      </c>
      <c r="BB337" s="122"/>
    </row>
    <row r="338" spans="1:55" s="129" customFormat="1" x14ac:dyDescent="0.2">
      <c r="A338" s="129" t="s">
        <v>141</v>
      </c>
      <c r="B338" s="130">
        <v>1300</v>
      </c>
      <c r="C338" s="130" t="s">
        <v>2</v>
      </c>
      <c r="D338" s="131" t="s">
        <v>3</v>
      </c>
      <c r="E338" s="131" t="s">
        <v>151</v>
      </c>
      <c r="F338" s="130">
        <v>0.1</v>
      </c>
      <c r="G338" s="130">
        <f t="shared" si="220"/>
        <v>0.9</v>
      </c>
      <c r="H338" s="131" t="s">
        <v>143</v>
      </c>
      <c r="I338" s="130" t="s">
        <v>144</v>
      </c>
      <c r="J338" s="130"/>
      <c r="K338" s="130">
        <v>5.0999999999999996</v>
      </c>
      <c r="L338" s="132">
        <v>15.7538689648781</v>
      </c>
      <c r="M338" s="130">
        <v>0.63695103500000005</v>
      </c>
      <c r="N338" s="130"/>
      <c r="O338" s="130"/>
      <c r="P338" s="133">
        <v>1.1477008110412501</v>
      </c>
      <c r="Q338" s="133">
        <v>1.9431617850942</v>
      </c>
      <c r="R338" s="133">
        <v>3.1678169652722201</v>
      </c>
      <c r="S338" s="130">
        <v>-3.5665810294539102</v>
      </c>
      <c r="T338" s="130">
        <v>-3.7147547115161101</v>
      </c>
      <c r="U338" s="130">
        <v>-10.2701706988009</v>
      </c>
      <c r="V338" s="130">
        <v>-3.56673658815795</v>
      </c>
      <c r="W338" s="130">
        <v>-9.9193606402524406</v>
      </c>
      <c r="X338" s="130">
        <v>1.8055890000000002E-2</v>
      </c>
      <c r="Y338" s="130">
        <v>1.3565605999999999E-2</v>
      </c>
      <c r="Z338" s="134">
        <v>9.9299999999999998E-6</v>
      </c>
      <c r="AA338" s="134">
        <v>9.9299999999999998E-6</v>
      </c>
      <c r="AB338" s="135">
        <f>((EXP(S338)*0.04)/X338)*0.99279954</f>
        <v>6.2137846507911376E-2</v>
      </c>
      <c r="AC338" s="134">
        <f t="shared" si="196"/>
        <v>4.0485394716833451E-14</v>
      </c>
      <c r="AD338" s="134">
        <f t="shared" si="197"/>
        <v>4.6465120351834896E-14</v>
      </c>
      <c r="AE338" s="134">
        <f t="shared" si="198"/>
        <v>1.1669554139464979E-6</v>
      </c>
      <c r="AF338" s="136">
        <f>((EXP(V338)*0.04)/X338)*0.00720046</f>
        <v>4.5059598177940471E-4</v>
      </c>
      <c r="AG338" s="134">
        <f t="shared" si="200"/>
        <v>1.8880537623348158E-15</v>
      </c>
      <c r="AH338" s="135">
        <v>1.3950788835182111</v>
      </c>
      <c r="AI338" s="135">
        <v>0.52764100655191271</v>
      </c>
      <c r="AJ338" s="135">
        <v>1.7390476716194865</v>
      </c>
      <c r="AK338" s="135">
        <v>0.57450777758737193</v>
      </c>
      <c r="AL338" s="135">
        <v>9.1581069462980155E-2</v>
      </c>
      <c r="AM338" s="135">
        <v>0.36533770857387127</v>
      </c>
      <c r="AN338" s="135">
        <v>1.7051949891632858</v>
      </c>
      <c r="AO338" s="135">
        <v>13.748114210414597</v>
      </c>
      <c r="AP338" s="135">
        <v>24.774826450822665</v>
      </c>
      <c r="AQ338" s="135">
        <v>6.259033026213541E-2</v>
      </c>
      <c r="AR338" s="135">
        <v>0.27731321492184419</v>
      </c>
      <c r="AS338" s="135">
        <f t="shared" si="201"/>
        <v>2.6439925369616892</v>
      </c>
      <c r="AT338" s="135">
        <f t="shared" si="202"/>
        <v>0.91842273879689706</v>
      </c>
      <c r="AU338" s="135">
        <f t="shared" si="203"/>
        <v>0.30340801759652025</v>
      </c>
      <c r="AV338" s="135">
        <f t="shared" si="204"/>
        <v>0.81813451973768458</v>
      </c>
      <c r="AW338" s="135">
        <f t="shared" si="205"/>
        <v>0.25067510775297497</v>
      </c>
      <c r="AX338" s="135">
        <f t="shared" si="221"/>
        <v>0.124031191701299</v>
      </c>
      <c r="AY338" s="135">
        <f t="shared" si="222"/>
        <v>6.1489856862532308</v>
      </c>
      <c r="AZ338" s="135">
        <f t="shared" si="223"/>
        <v>27.243744872758068</v>
      </c>
      <c r="BA338" s="135">
        <f t="shared" si="224"/>
        <v>89.338787759555601</v>
      </c>
      <c r="BB338" s="130"/>
    </row>
    <row r="339" spans="1:55" s="129" customFormat="1" x14ac:dyDescent="0.2">
      <c r="A339" s="129" t="s">
        <v>141</v>
      </c>
      <c r="B339" s="130">
        <v>1300</v>
      </c>
      <c r="C339" s="130" t="s">
        <v>2</v>
      </c>
      <c r="D339" s="131" t="s">
        <v>3</v>
      </c>
      <c r="E339" s="131" t="s">
        <v>151</v>
      </c>
      <c r="F339" s="130">
        <v>0.1</v>
      </c>
      <c r="G339" s="130">
        <f t="shared" si="220"/>
        <v>0.9</v>
      </c>
      <c r="H339" s="131" t="s">
        <v>145</v>
      </c>
      <c r="I339" s="130" t="s">
        <v>144</v>
      </c>
      <c r="J339" s="130"/>
      <c r="K339" s="130">
        <v>5.0999999999999996</v>
      </c>
      <c r="L339" s="132">
        <v>15.7538689648781</v>
      </c>
      <c r="M339" s="130">
        <v>0.63695103500000005</v>
      </c>
      <c r="N339" s="130"/>
      <c r="O339" s="130"/>
      <c r="P339" s="133">
        <v>1.10756409817093</v>
      </c>
      <c r="Q339" s="133">
        <v>1.0025196589738801</v>
      </c>
      <c r="R339" s="133">
        <v>200.08976545843399</v>
      </c>
      <c r="S339" s="130">
        <v>-3.32325119637723</v>
      </c>
      <c r="T339" s="130">
        <v>-3.5070224270955901</v>
      </c>
      <c r="U339" s="130">
        <v>-10.724238356971201</v>
      </c>
      <c r="V339" s="130">
        <v>-3.3233944474560499</v>
      </c>
      <c r="W339" s="130">
        <v>-5.5302951025726799</v>
      </c>
      <c r="X339" s="130">
        <v>1.8055890000000002E-2</v>
      </c>
      <c r="Y339" s="130">
        <v>1.3565605999999999E-2</v>
      </c>
      <c r="Z339" s="134">
        <v>9.9299999999999998E-6</v>
      </c>
      <c r="AA339" s="134">
        <v>9.9299999999999998E-6</v>
      </c>
      <c r="AB339" s="135">
        <f>((EXP(S339)*0.04)/X339)*0.99279954</f>
        <v>7.9256155443463303E-2</v>
      </c>
      <c r="AC339" s="134">
        <f t="shared" si="196"/>
        <v>5.1638685876550082E-14</v>
      </c>
      <c r="AD339" s="134">
        <f t="shared" si="197"/>
        <v>5.7193154553593131E-14</v>
      </c>
      <c r="AE339" s="134">
        <f t="shared" si="198"/>
        <v>1.436386279463466E-6</v>
      </c>
      <c r="AF339" s="136">
        <f>((EXP(V339)*0.04)/X339)*0.00720046</f>
        <v>5.7473740594463129E-4</v>
      </c>
      <c r="AG339" s="134">
        <f t="shared" si="200"/>
        <v>2.4082219228034661E-15</v>
      </c>
      <c r="AH339" s="135">
        <v>1.6365167472818611</v>
      </c>
      <c r="AI339" s="135">
        <v>0.55167974676889153</v>
      </c>
      <c r="AJ339" s="135">
        <v>1.8219910228795517</v>
      </c>
      <c r="AK339" s="135">
        <v>0.59999682757161144</v>
      </c>
      <c r="AL339" s="135">
        <v>9.5399100172687171E-2</v>
      </c>
      <c r="AM339" s="135">
        <v>0.38270391291168482</v>
      </c>
      <c r="AN339" s="135"/>
      <c r="AO339" s="135"/>
      <c r="AP339" s="135"/>
      <c r="AQ339" s="135">
        <v>7.9855135004228833E-2</v>
      </c>
      <c r="AR339" s="135">
        <v>0.3787763827140127</v>
      </c>
      <c r="AS339" s="135">
        <f t="shared" si="201"/>
        <v>2.9664252800047546</v>
      </c>
      <c r="AT339" s="135">
        <f t="shared" si="202"/>
        <v>0.91947110620855221</v>
      </c>
      <c r="AU339" s="135">
        <f t="shared" si="203"/>
        <v>0.30278949777534769</v>
      </c>
      <c r="AV339" s="135"/>
      <c r="AW339" s="135">
        <f t="shared" si="205"/>
        <v>0.24927652149379009</v>
      </c>
      <c r="AX339" s="135"/>
      <c r="AY339" s="135"/>
      <c r="AZ339" s="135"/>
      <c r="BA339" s="135"/>
      <c r="BB339" s="130"/>
    </row>
    <row r="340" spans="1:55" s="129" customFormat="1" x14ac:dyDescent="0.2">
      <c r="A340" s="129" t="s">
        <v>141</v>
      </c>
      <c r="B340" s="130">
        <v>1300</v>
      </c>
      <c r="C340" s="130" t="s">
        <v>2</v>
      </c>
      <c r="D340" s="131" t="s">
        <v>3</v>
      </c>
      <c r="E340" s="131" t="s">
        <v>151</v>
      </c>
      <c r="F340" s="130">
        <v>0.1</v>
      </c>
      <c r="G340" s="130">
        <f t="shared" si="220"/>
        <v>0.9</v>
      </c>
      <c r="H340" s="131" t="s">
        <v>146</v>
      </c>
      <c r="I340" s="130" t="s">
        <v>144</v>
      </c>
      <c r="J340" s="130"/>
      <c r="K340" s="130">
        <v>5.0999999999999996</v>
      </c>
      <c r="L340" s="132">
        <v>15.7538689648781</v>
      </c>
      <c r="M340" s="130">
        <v>0.63695103500000005</v>
      </c>
      <c r="N340" s="130"/>
      <c r="O340" s="130"/>
      <c r="P340" s="133">
        <v>1.1178998497367201</v>
      </c>
      <c r="Q340" s="133">
        <v>1.1107383959777899</v>
      </c>
      <c r="R340" s="133">
        <v>200.494862704952</v>
      </c>
      <c r="S340" s="130">
        <v>-3.32364378279085</v>
      </c>
      <c r="T340" s="130">
        <v>-3.4981263203454298</v>
      </c>
      <c r="U340" s="130">
        <v>-10.612833724412299</v>
      </c>
      <c r="V340" s="130">
        <v>-3.3233052879012601</v>
      </c>
      <c r="W340" s="130">
        <v>-5.5281834121660802</v>
      </c>
      <c r="X340" s="130">
        <v>1.8055890000000002E-2</v>
      </c>
      <c r="Y340" s="130">
        <v>1.3565605999999999E-2</v>
      </c>
      <c r="Z340" s="134">
        <v>9.9299999999999998E-6</v>
      </c>
      <c r="AA340" s="134">
        <v>9.9299999999999998E-6</v>
      </c>
      <c r="AB340" s="135">
        <f>((EXP(S340)*0.04)/X340)*0.99279954</f>
        <v>7.9225046660482759E-2</v>
      </c>
      <c r="AC340" s="134">
        <f t="shared" si="196"/>
        <v>5.1618417208919846E-14</v>
      </c>
      <c r="AD340" s="134">
        <f t="shared" si="197"/>
        <v>5.7704220841498823E-14</v>
      </c>
      <c r="AE340" s="134">
        <f t="shared" si="198"/>
        <v>1.4492215323809488E-6</v>
      </c>
      <c r="AF340" s="136">
        <f>((EXP(V340)*0.04)/X340)*0.00720046</f>
        <v>5.747886515603505E-4</v>
      </c>
      <c r="AG340" s="134">
        <f t="shared" si="200"/>
        <v>2.4084366483702137E-15</v>
      </c>
      <c r="AH340" s="135">
        <v>1.6353591825074252</v>
      </c>
      <c r="AI340" s="135">
        <v>0.5497666869272394</v>
      </c>
      <c r="AJ340" s="135">
        <v>1.8164197067846657</v>
      </c>
      <c r="AK340" s="135">
        <v>0.59756040425327006</v>
      </c>
      <c r="AL340" s="135">
        <v>9.4971952540995344E-2</v>
      </c>
      <c r="AM340" s="135">
        <v>0.38179793824353148</v>
      </c>
      <c r="AN340" s="135">
        <v>4.5041538687472418</v>
      </c>
      <c r="AO340" s="135">
        <v>14.538611292564559</v>
      </c>
      <c r="AP340" s="135">
        <v>48.924569536546585</v>
      </c>
      <c r="AQ340" s="135">
        <v>7.9792763990753093E-2</v>
      </c>
      <c r="AR340" s="135">
        <v>0.37850916067017876</v>
      </c>
      <c r="AS340" s="135">
        <f t="shared" si="201"/>
        <v>2.9746421916682304</v>
      </c>
      <c r="AT340" s="135">
        <f t="shared" si="202"/>
        <v>0.92001860065384489</v>
      </c>
      <c r="AU340" s="135">
        <f t="shared" si="203"/>
        <v>0.30266500901402826</v>
      </c>
      <c r="AV340" s="135">
        <f t="shared" si="204"/>
        <v>0.36307800092146364</v>
      </c>
      <c r="AW340" s="135">
        <f t="shared" si="205"/>
        <v>0.24874925458716612</v>
      </c>
      <c r="AX340" s="135">
        <f>AN340/AO340</f>
        <v>0.30980633418893239</v>
      </c>
      <c r="AY340" s="135">
        <f>AN340/AR340</f>
        <v>11.899722217481608</v>
      </c>
      <c r="AZ340" s="135">
        <f>AN340/AQ340</f>
        <v>56.448149474671823</v>
      </c>
      <c r="BA340" s="135">
        <f>AP340/AR340</f>
        <v>129.25597216701962</v>
      </c>
      <c r="BB340" s="130"/>
    </row>
    <row r="341" spans="1:55" s="101" customFormat="1" x14ac:dyDescent="0.2">
      <c r="A341" s="93" t="s">
        <v>141</v>
      </c>
      <c r="B341" s="94">
        <v>1300</v>
      </c>
      <c r="C341" s="94" t="s">
        <v>2</v>
      </c>
      <c r="D341" s="95" t="s">
        <v>147</v>
      </c>
      <c r="E341" s="95" t="s">
        <v>142</v>
      </c>
      <c r="F341" s="94">
        <v>0.1</v>
      </c>
      <c r="G341" s="94">
        <f t="shared" si="220"/>
        <v>0.9</v>
      </c>
      <c r="H341" s="95" t="s">
        <v>143</v>
      </c>
      <c r="I341" s="94" t="s">
        <v>144</v>
      </c>
      <c r="J341" s="94"/>
      <c r="K341" s="94">
        <v>5.0999999999999996</v>
      </c>
      <c r="L341" s="96">
        <v>15.7538689648781</v>
      </c>
      <c r="M341" s="94"/>
      <c r="N341" s="96">
        <v>0.57358191193970642</v>
      </c>
      <c r="O341" s="96">
        <v>0.42641808806029352</v>
      </c>
      <c r="P341" s="97">
        <f t="shared" ref="P341:Q343" si="225">((P317*$O341*AC317)+(P293*$N341*AC293))/(AC317*$O341+AC293*$N341)</f>
        <v>1.0696884386438508</v>
      </c>
      <c r="Q341" s="97">
        <f t="shared" si="225"/>
        <v>1.548754918638201</v>
      </c>
      <c r="R341" s="97">
        <f>((R317*$O341*AG317)+(R293*$N341*AG293))/(AG317*$O341+AG293*$N341)</f>
        <v>2.2313052869114647</v>
      </c>
      <c r="S341" s="94"/>
      <c r="T341" s="94"/>
      <c r="U341" s="94"/>
      <c r="V341" s="94"/>
      <c r="W341" s="94"/>
      <c r="X341" s="94"/>
      <c r="Y341" s="94"/>
      <c r="Z341" s="98"/>
      <c r="AA341" s="98"/>
      <c r="AB341" s="94"/>
      <c r="AC341" s="94"/>
      <c r="AD341" s="94"/>
      <c r="AE341" s="94"/>
      <c r="AF341" s="94"/>
      <c r="AG341" s="94"/>
      <c r="AH341" s="100"/>
      <c r="AI341" s="100"/>
      <c r="AJ341" s="100"/>
      <c r="AK341" s="100"/>
      <c r="AL341" s="100"/>
      <c r="AM341" s="100"/>
      <c r="AN341" s="100"/>
      <c r="AO341" s="100"/>
      <c r="AP341" s="100"/>
      <c r="AQ341" s="100"/>
      <c r="AR341" s="100"/>
      <c r="AS341" s="100">
        <f>((AS317*$O341*AI317)+(AS293*$N341*AI293))/(AI317*$O341+AI293*$N341)</f>
        <v>1.2992198767299166</v>
      </c>
      <c r="AT341" s="100">
        <f>((AT317*$O341*AK317)+(AT293*$N341*AK293))/(AK317*$O341+AK293*$N341)</f>
        <v>0.95442072207492057</v>
      </c>
      <c r="AU341" s="100">
        <f>((AU317*$O341*AJ317)+(AU293*$N341*AJ293))/(AJ317*$O341+AJ293*$N341)</f>
        <v>0.33667806509250958</v>
      </c>
      <c r="AV341" s="100">
        <f>((AV317*$O341*AN317)+(AV293*$N341*AN293))/(AN317*$O341+AN293*$N341)</f>
        <v>0.95094654724277694</v>
      </c>
      <c r="AW341" s="100">
        <f>((AW317*$O341*AM317)+(AW293*$N341*AM293))/(AM317*$O341+AM293*$N341)</f>
        <v>0.21252907888198302</v>
      </c>
      <c r="AX341" s="100">
        <f>((AX317*$O341*AO317)+(AX293*$N341*AO293))/(AO317*$O341+AO293*$N341)</f>
        <v>4.1913609888822208E-2</v>
      </c>
      <c r="AY341" s="100">
        <f>((AY317*$O341*AR317)+(AY293*$N341*AR293))/(AR317*$O341+AR293*$N341)</f>
        <v>9.7053050198589652</v>
      </c>
      <c r="AZ341" s="100">
        <f>((AZ317*$O341*AQ317)+(AZ293*$N341*AQ293))/(AQ317*$O341+AQ293*$N341)</f>
        <v>35.426477577481251</v>
      </c>
      <c r="BA341" s="100">
        <f>((BA317*$O341*AR317)+(BA293*$N341*AR293))/(AR317*$O341+AR293*$N341)</f>
        <v>85.857816719797313</v>
      </c>
      <c r="BB341" s="96">
        <v>3.274076660489849</v>
      </c>
      <c r="BC341" s="99">
        <f t="shared" ref="BC341:BC349" si="226">($BE$3 - BB341*(2.7-3.3) - 200*(3.3)) / (1.03-3.3) * 1000</f>
        <v>2720.5083716767513</v>
      </c>
    </row>
    <row r="342" spans="1:55" s="101" customFormat="1" x14ac:dyDescent="0.2">
      <c r="A342" s="93" t="s">
        <v>141</v>
      </c>
      <c r="B342" s="94">
        <v>1300</v>
      </c>
      <c r="C342" s="94" t="s">
        <v>2</v>
      </c>
      <c r="D342" s="95" t="s">
        <v>147</v>
      </c>
      <c r="E342" s="95" t="s">
        <v>142</v>
      </c>
      <c r="F342" s="94">
        <v>0.1</v>
      </c>
      <c r="G342" s="94">
        <f t="shared" si="220"/>
        <v>0.9</v>
      </c>
      <c r="H342" s="95" t="s">
        <v>145</v>
      </c>
      <c r="I342" s="94" t="s">
        <v>144</v>
      </c>
      <c r="J342" s="94"/>
      <c r="K342" s="94">
        <v>5.0999999999999996</v>
      </c>
      <c r="L342" s="96">
        <v>15.7538689648781</v>
      </c>
      <c r="M342" s="94"/>
      <c r="N342" s="96">
        <v>0.57358191193970642</v>
      </c>
      <c r="O342" s="96">
        <v>0.42641808806029352</v>
      </c>
      <c r="P342" s="97">
        <f t="shared" si="225"/>
        <v>1.058946284925687</v>
      </c>
      <c r="Q342" s="97">
        <f t="shared" si="225"/>
        <v>1.0014375661280188</v>
      </c>
      <c r="R342" s="97">
        <f>((R318*$O342*AG318)+(R294*$N342*AG294))/(AG318*$O342+AG294*$N342)</f>
        <v>108.30185416549857</v>
      </c>
      <c r="S342" s="94"/>
      <c r="T342" s="94"/>
      <c r="U342" s="94"/>
      <c r="V342" s="94"/>
      <c r="W342" s="94"/>
      <c r="X342" s="94"/>
      <c r="Y342" s="94"/>
      <c r="Z342" s="98"/>
      <c r="AA342" s="98"/>
      <c r="AB342" s="94"/>
      <c r="AC342" s="94"/>
      <c r="AD342" s="94"/>
      <c r="AE342" s="94"/>
      <c r="AF342" s="94"/>
      <c r="AG342" s="94"/>
      <c r="AH342" s="100"/>
      <c r="AI342" s="100"/>
      <c r="AJ342" s="100"/>
      <c r="AK342" s="100"/>
      <c r="AL342" s="100"/>
      <c r="AM342" s="100"/>
      <c r="AN342" s="100"/>
      <c r="AO342" s="100"/>
      <c r="AP342" s="100"/>
      <c r="AQ342" s="100"/>
      <c r="AR342" s="100"/>
      <c r="AS342" s="100">
        <f>((AS318*$O342*AI318)+(AS294*$N342*AI294))/(AI318*$O342+AI294*$N342)</f>
        <v>1.4523479410762032</v>
      </c>
      <c r="AT342" s="100">
        <f>((AT318*$O342*AK318)+(AT294*$N342*AK294))/(AK318*$O342+AK294*$N342)</f>
        <v>1.0683006495074907</v>
      </c>
      <c r="AU342" s="100">
        <f>((AU318*$O342*AJ318)+(AU294*$N342*AJ294))/(AJ318*$O342+AJ294*$N342)</f>
        <v>0.31728430163453353</v>
      </c>
      <c r="AV342" s="100">
        <f>((AV318*$O342*AN318)+(AV294*$N342*AN294))/(AN318*$O342+AN294*$N342)</f>
        <v>1.118175136656794</v>
      </c>
      <c r="AW342" s="100">
        <f>((AW318*$O342*AM318)+(AW294*$N342*AM294))/(AM318*$O342+AM294*$N342)</f>
        <v>0.19442222223914868</v>
      </c>
      <c r="AX342" s="100"/>
      <c r="AY342" s="100"/>
      <c r="AZ342" s="100"/>
      <c r="BA342" s="100"/>
      <c r="BB342" s="96">
        <v>3.274076660489849</v>
      </c>
      <c r="BC342" s="99">
        <f t="shared" si="226"/>
        <v>2720.5083716767513</v>
      </c>
    </row>
    <row r="343" spans="1:55" s="101" customFormat="1" x14ac:dyDescent="0.2">
      <c r="A343" s="93" t="s">
        <v>141</v>
      </c>
      <c r="B343" s="94">
        <v>1300</v>
      </c>
      <c r="C343" s="94" t="s">
        <v>2</v>
      </c>
      <c r="D343" s="95" t="s">
        <v>147</v>
      </c>
      <c r="E343" s="95" t="s">
        <v>142</v>
      </c>
      <c r="F343" s="94">
        <v>0.1</v>
      </c>
      <c r="G343" s="94">
        <f t="shared" si="220"/>
        <v>0.9</v>
      </c>
      <c r="H343" s="95" t="s">
        <v>146</v>
      </c>
      <c r="I343" s="94" t="s">
        <v>144</v>
      </c>
      <c r="J343" s="94"/>
      <c r="K343" s="94">
        <v>5.0999999999999996</v>
      </c>
      <c r="L343" s="96">
        <v>15.7538689648781</v>
      </c>
      <c r="M343" s="94"/>
      <c r="N343" s="96">
        <v>0.57358191193970642</v>
      </c>
      <c r="O343" s="96">
        <v>0.42641808806029352</v>
      </c>
      <c r="P343" s="97">
        <f t="shared" si="225"/>
        <v>1.0636164461655557</v>
      </c>
      <c r="Q343" s="97">
        <f t="shared" si="225"/>
        <v>1.076679415813151</v>
      </c>
      <c r="R343" s="97">
        <f>((R319*$O343*AG319)+(R295*$N343*AG295))/(AG319*$O343+AG295*$N343)</f>
        <v>108.84151909555904</v>
      </c>
      <c r="S343" s="94"/>
      <c r="T343" s="94"/>
      <c r="U343" s="94"/>
      <c r="V343" s="94"/>
      <c r="W343" s="94"/>
      <c r="X343" s="94"/>
      <c r="Y343" s="94"/>
      <c r="Z343" s="98"/>
      <c r="AA343" s="98"/>
      <c r="AB343" s="94"/>
      <c r="AC343" s="94"/>
      <c r="AD343" s="94"/>
      <c r="AE343" s="94"/>
      <c r="AF343" s="94"/>
      <c r="AG343" s="94"/>
      <c r="AH343" s="100"/>
      <c r="AI343" s="100"/>
      <c r="AJ343" s="100"/>
      <c r="AK343" s="100"/>
      <c r="AL343" s="100"/>
      <c r="AM343" s="100"/>
      <c r="AN343" s="100"/>
      <c r="AO343" s="100"/>
      <c r="AP343" s="100"/>
      <c r="AQ343" s="100"/>
      <c r="AR343" s="100"/>
      <c r="AS343" s="100">
        <f>((AS319*$O343*AI319)+(AS295*$N343*AI295))/(AI319*$O343+AI295*$N343)</f>
        <v>1.443060277694695</v>
      </c>
      <c r="AT343" s="100">
        <f>((AT319*$O343*AK319)+(AT295*$N343*AK295))/(AK319*$O343+AK295*$N343)</f>
        <v>1.0276741920093966</v>
      </c>
      <c r="AU343" s="100">
        <f>((AU319*$O343*AJ319)+(AU295*$N343*AJ295))/(AJ319*$O343+AJ295*$N343)</f>
        <v>0.32537526594632593</v>
      </c>
      <c r="AV343" s="100">
        <f>((AV319*$O343*AN319)+(AV295*$N343*AN295))/(AN319*$O343+AN295*$N343)</f>
        <v>0.64934724729790805</v>
      </c>
      <c r="AW343" s="100">
        <f>((AW319*$O343*AM319)+(AW295*$N343*AM295))/(AM319*$O343+AM295*$N343)</f>
        <v>0.20175817403544194</v>
      </c>
      <c r="AX343" s="100">
        <f>((AX319*$O343*AO319)+(AX295*$N343*AO295))/(AO319*$O343+AO295*$N343)</f>
        <v>6.693324318084895E-2</v>
      </c>
      <c r="AY343" s="100">
        <f>((AY319*$O343*AR319)+(AY295*$N343*AR295))/(AR319*$O343+AR295*$N343)</f>
        <v>12.767285833405715</v>
      </c>
      <c r="AZ343" s="100">
        <f>((AZ319*$O343*AQ319)+(AZ295*$N343*AQ295))/(AQ319*$O343+AQ295*$N343)</f>
        <v>49.816755074922078</v>
      </c>
      <c r="BA343" s="100">
        <f>((BA319*$O343*AR319)+(BA295*$N343*AR295))/(AR319*$O343+AR295*$N343)</f>
        <v>115.79833113020311</v>
      </c>
      <c r="BB343" s="96">
        <v>3.274076660489849</v>
      </c>
      <c r="BC343" s="99">
        <f t="shared" si="226"/>
        <v>2720.5083716767513</v>
      </c>
    </row>
    <row r="344" spans="1:55" s="137" customFormat="1" x14ac:dyDescent="0.2">
      <c r="A344" s="137" t="s">
        <v>141</v>
      </c>
      <c r="B344" s="138">
        <v>1300</v>
      </c>
      <c r="C344" s="138" t="s">
        <v>2</v>
      </c>
      <c r="D344" s="139" t="s">
        <v>147</v>
      </c>
      <c r="E344" s="139" t="s">
        <v>151</v>
      </c>
      <c r="F344" s="138">
        <v>0.1</v>
      </c>
      <c r="G344" s="138">
        <f t="shared" si="220"/>
        <v>0.9</v>
      </c>
      <c r="H344" s="139" t="s">
        <v>143</v>
      </c>
      <c r="I344" s="138" t="s">
        <v>144</v>
      </c>
      <c r="J344" s="138"/>
      <c r="K344" s="138">
        <v>5.0999999999999996</v>
      </c>
      <c r="L344" s="140">
        <v>15.7538689648781</v>
      </c>
      <c r="M344" s="138"/>
      <c r="N344" s="140">
        <v>0.57358191193970642</v>
      </c>
      <c r="O344" s="140">
        <v>0.42641808806029352</v>
      </c>
      <c r="P344" s="141">
        <f t="shared" ref="P344:Q346" si="227">((P338*$O344*AC338)+(P314*$N344*AC314))/(AC338*$O344+AC314*$N344)</f>
        <v>1.0822894841081634</v>
      </c>
      <c r="Q344" s="141">
        <f t="shared" si="227"/>
        <v>1.5813943343510286</v>
      </c>
      <c r="R344" s="141">
        <f>((R338*$O344*AG338)+(R314*$N344*AG314))/(AG338*$O344+AG314*$N344)</f>
        <v>2.2679328189783199</v>
      </c>
      <c r="S344" s="138"/>
      <c r="T344" s="138"/>
      <c r="U344" s="138"/>
      <c r="V344" s="138"/>
      <c r="W344" s="138"/>
      <c r="X344" s="138"/>
      <c r="Y344" s="138"/>
      <c r="Z344" s="142"/>
      <c r="AA344" s="142"/>
      <c r="AB344" s="138"/>
      <c r="AC344" s="138"/>
      <c r="AD344" s="138"/>
      <c r="AE344" s="138"/>
      <c r="AF344" s="138"/>
      <c r="AG344" s="138"/>
      <c r="AH344" s="143"/>
      <c r="AI344" s="143"/>
      <c r="AJ344" s="143"/>
      <c r="AK344" s="143"/>
      <c r="AL344" s="143"/>
      <c r="AM344" s="143"/>
      <c r="AN344" s="143"/>
      <c r="AO344" s="143"/>
      <c r="AP344" s="143"/>
      <c r="AQ344" s="143"/>
      <c r="AR344" s="143"/>
      <c r="AS344" s="143">
        <f>((AS338*$O344*AI338)+(AS314*$N344*AI314))/(AI338*$O344+AI314*$N344)</f>
        <v>1.2992198767299166</v>
      </c>
      <c r="AT344" s="143">
        <f>((AT338*$O344*AK338)+(AT314*$N344*AK314))/(AK338*$O344+AK314*$N344)</f>
        <v>0.95442072207492057</v>
      </c>
      <c r="AU344" s="143">
        <f>((AU338*$O344*AJ338)+(AU314*$N344*AJ314))/(AJ338*$O344+AJ314*$N344)</f>
        <v>0.33667806509250958</v>
      </c>
      <c r="AV344" s="143">
        <f>((AV338*$O344*AN338)+(AV314*$N344*AN314))/(AN338*$O344+AN314*$N344)</f>
        <v>0.95094654724277694</v>
      </c>
      <c r="AW344" s="143">
        <f>((AW338*$O344*AM338)+(AW314*$N344*AM314))/(AM338*$O344+AM314*$N344)</f>
        <v>0.21252907888198302</v>
      </c>
      <c r="AX344" s="143">
        <f>((AX338*$O344*AO338)+(AX314*$N344*AO314))/(AO338*$O344+AO314*$N344)</f>
        <v>4.1913609888822208E-2</v>
      </c>
      <c r="AY344" s="143">
        <f>((AY320*$O344*AR320)+(AY296*$N344*AR296))/(AR320*$O344+AR296*$N344)</f>
        <v>9.7053050198589652</v>
      </c>
      <c r="AZ344" s="143">
        <f>((AZ320*$O344*AQ320)+(AZ296*$N344*AQ296))/(AQ320*$O344+AQ296*$N344)</f>
        <v>35.426477577481251</v>
      </c>
      <c r="BA344" s="143">
        <f>((BA320*$O344*AR320)+(BA296*$N344*AR296))/(AR320*$O344+AR296*$N344)</f>
        <v>85.857816719797313</v>
      </c>
      <c r="BB344" s="96">
        <v>3.274076660489849</v>
      </c>
      <c r="BC344" s="99">
        <f t="shared" si="226"/>
        <v>2720.5083716767513</v>
      </c>
    </row>
    <row r="345" spans="1:55" s="137" customFormat="1" x14ac:dyDescent="0.2">
      <c r="A345" s="137" t="s">
        <v>141</v>
      </c>
      <c r="B345" s="138">
        <v>1300</v>
      </c>
      <c r="C345" s="138" t="s">
        <v>2</v>
      </c>
      <c r="D345" s="139" t="s">
        <v>147</v>
      </c>
      <c r="E345" s="139" t="s">
        <v>151</v>
      </c>
      <c r="F345" s="138">
        <v>0.1</v>
      </c>
      <c r="G345" s="138">
        <f t="shared" si="220"/>
        <v>0.9</v>
      </c>
      <c r="H345" s="139" t="s">
        <v>145</v>
      </c>
      <c r="I345" s="138" t="s">
        <v>144</v>
      </c>
      <c r="J345" s="138"/>
      <c r="K345" s="138">
        <v>5.0999999999999996</v>
      </c>
      <c r="L345" s="140">
        <v>15.7538689648781</v>
      </c>
      <c r="M345" s="138"/>
      <c r="N345" s="140">
        <v>0.57358191193970642</v>
      </c>
      <c r="O345" s="140">
        <v>0.42641808806029352</v>
      </c>
      <c r="P345" s="141">
        <f t="shared" si="227"/>
        <v>1.0589525305749374</v>
      </c>
      <c r="Q345" s="141">
        <f t="shared" si="227"/>
        <v>1.0014402630049466</v>
      </c>
      <c r="R345" s="141">
        <f>((R339*$O345*AG339)+(R315*$N345*AG315))/(AG339*$O345+AG315*$N345)</f>
        <v>108.30121191692103</v>
      </c>
      <c r="S345" s="138"/>
      <c r="T345" s="138"/>
      <c r="U345" s="138"/>
      <c r="V345" s="138"/>
      <c r="W345" s="138"/>
      <c r="X345" s="138"/>
      <c r="Y345" s="138"/>
      <c r="Z345" s="142"/>
      <c r="AA345" s="142"/>
      <c r="AB345" s="138"/>
      <c r="AC345" s="138"/>
      <c r="AD345" s="138"/>
      <c r="AE345" s="138"/>
      <c r="AF345" s="138"/>
      <c r="AG345" s="138"/>
      <c r="AH345" s="143"/>
      <c r="AI345" s="143"/>
      <c r="AJ345" s="143"/>
      <c r="AK345" s="143"/>
      <c r="AL345" s="143"/>
      <c r="AM345" s="143"/>
      <c r="AN345" s="143"/>
      <c r="AO345" s="143"/>
      <c r="AP345" s="143"/>
      <c r="AQ345" s="143"/>
      <c r="AR345" s="143"/>
      <c r="AS345" s="143">
        <f>((AS339*$O345*AI339)+(AS315*$N345*AI315))/(AI339*$O345+AI315*$N345)</f>
        <v>1.4523479410762032</v>
      </c>
      <c r="AT345" s="143">
        <f>((AT339*$O345*AK339)+(AT315*$N345*AK315))/(AK339*$O345+AK315*$N345)</f>
        <v>1.0683006495074907</v>
      </c>
      <c r="AU345" s="143">
        <f>((AU339*$O345*AJ339)+(AU315*$N345*AJ315))/(AJ339*$O345+AJ315*$N345)</f>
        <v>0.31728430163453353</v>
      </c>
      <c r="AV345" s="143">
        <f>((AV339*$O345*AN339)+(AV315*$N345*AN315))/(AN339*$O345+AN315*$N345)</f>
        <v>1.118175136656794</v>
      </c>
      <c r="AW345" s="143">
        <f>((AW339*$O345*AM339)+(AW315*$N345*AM315))/(AM339*$O345+AM315*$N345)</f>
        <v>0.19442222223914868</v>
      </c>
      <c r="AX345" s="143"/>
      <c r="AY345" s="143"/>
      <c r="AZ345" s="143"/>
      <c r="BA345" s="143"/>
      <c r="BB345" s="96">
        <v>3.274076660489849</v>
      </c>
      <c r="BC345" s="99">
        <f t="shared" si="226"/>
        <v>2720.5083716767513</v>
      </c>
    </row>
    <row r="346" spans="1:55" s="137" customFormat="1" x14ac:dyDescent="0.2">
      <c r="A346" s="137" t="s">
        <v>141</v>
      </c>
      <c r="B346" s="138">
        <v>1300</v>
      </c>
      <c r="C346" s="138" t="s">
        <v>2</v>
      </c>
      <c r="D346" s="139" t="s">
        <v>147</v>
      </c>
      <c r="E346" s="139" t="s">
        <v>151</v>
      </c>
      <c r="F346" s="138">
        <v>0.1</v>
      </c>
      <c r="G346" s="138">
        <f t="shared" si="220"/>
        <v>0.9</v>
      </c>
      <c r="H346" s="139" t="s">
        <v>146</v>
      </c>
      <c r="I346" s="138" t="s">
        <v>144</v>
      </c>
      <c r="J346" s="138"/>
      <c r="K346" s="138">
        <v>5.0999999999999996</v>
      </c>
      <c r="L346" s="140">
        <v>15.7538689648781</v>
      </c>
      <c r="M346" s="138"/>
      <c r="N346" s="140">
        <v>0.57358191193970642</v>
      </c>
      <c r="O346" s="140">
        <v>0.42641808806029352</v>
      </c>
      <c r="P346" s="141">
        <f t="shared" si="227"/>
        <v>1.0677688976676611</v>
      </c>
      <c r="Q346" s="141">
        <f t="shared" si="227"/>
        <v>1.0822456194996917</v>
      </c>
      <c r="R346" s="141">
        <f>((R340*$O346*AG340)+(R316*$N346*AG316))/(AG340*$O346+AG316*$N346)</f>
        <v>109.30489602081113</v>
      </c>
      <c r="S346" s="138"/>
      <c r="T346" s="138"/>
      <c r="U346" s="138"/>
      <c r="V346" s="138"/>
      <c r="W346" s="138"/>
      <c r="X346" s="138"/>
      <c r="Y346" s="138"/>
      <c r="Z346" s="142"/>
      <c r="AA346" s="142"/>
      <c r="AB346" s="138"/>
      <c r="AC346" s="138"/>
      <c r="AD346" s="138"/>
      <c r="AE346" s="138"/>
      <c r="AF346" s="138"/>
      <c r="AG346" s="138"/>
      <c r="AH346" s="143"/>
      <c r="AI346" s="143"/>
      <c r="AJ346" s="143"/>
      <c r="AK346" s="143"/>
      <c r="AL346" s="143"/>
      <c r="AM346" s="143"/>
      <c r="AN346" s="143"/>
      <c r="AO346" s="143"/>
      <c r="AP346" s="143"/>
      <c r="AQ346" s="143"/>
      <c r="AR346" s="143"/>
      <c r="AS346" s="143">
        <f>((AS340*$O346*AI340)+(AS316*$N346*AI316))/(AI340*$O346+AI316*$N346)</f>
        <v>1.443060277694695</v>
      </c>
      <c r="AT346" s="143">
        <f>((AT340*$O346*AK340)+(AT316*$N346*AK316))/(AK340*$O346+AK316*$N346)</f>
        <v>1.0276741920093966</v>
      </c>
      <c r="AU346" s="143">
        <f>((AU340*$O346*AJ340)+(AU316*$N346*AJ316))/(AJ340*$O346+AJ316*$N346)</f>
        <v>0.32537526594632593</v>
      </c>
      <c r="AV346" s="143">
        <f>((AV340*$O346*AN340)+(AV316*$N346*AN316))/(AN340*$O346+AN316*$N346)</f>
        <v>0.64934724729790805</v>
      </c>
      <c r="AW346" s="143">
        <f>((AW340*$O346*AM340)+(AW316*$N346*AM316))/(AM340*$O346+AM316*$N346)</f>
        <v>0.20175817403544194</v>
      </c>
      <c r="AX346" s="143">
        <f>((AX340*$O346*AO340)+(AX316*$N346*AO316))/(AO340*$O346+AO316*$N346)</f>
        <v>6.693324318084895E-2</v>
      </c>
      <c r="AY346" s="143">
        <f>((AY322*$O346*AR322)+(AY298*$N346*AR298))/(AR322*$O346+AR298*$N346)</f>
        <v>12.767285833405715</v>
      </c>
      <c r="AZ346" s="143">
        <f>((AZ322*$O346*AQ322)+(AZ298*$N346*AQ298))/(AQ322*$O346+AQ298*$N346)</f>
        <v>49.816755074922078</v>
      </c>
      <c r="BA346" s="143">
        <f>((BA322*$O346*AR322)+(BA298*$N346*AR298))/(AR322*$O346+AR298*$N346)</f>
        <v>115.79833113020311</v>
      </c>
      <c r="BB346" s="96">
        <v>3.274076660489849</v>
      </c>
      <c r="BC346" s="99">
        <f t="shared" si="226"/>
        <v>2720.5083716767513</v>
      </c>
    </row>
    <row r="347" spans="1:55" s="147" customFormat="1" x14ac:dyDescent="0.2">
      <c r="A347" s="93" t="s">
        <v>141</v>
      </c>
      <c r="B347" s="94">
        <v>1300</v>
      </c>
      <c r="C347" s="94" t="s">
        <v>2</v>
      </c>
      <c r="D347" s="95" t="s">
        <v>147</v>
      </c>
      <c r="E347" s="95" t="s">
        <v>142</v>
      </c>
      <c r="F347" s="94">
        <v>0.1</v>
      </c>
      <c r="G347" s="94">
        <f t="shared" si="220"/>
        <v>0.9</v>
      </c>
      <c r="H347" s="95" t="s">
        <v>143</v>
      </c>
      <c r="I347" s="144" t="s">
        <v>149</v>
      </c>
      <c r="J347" s="94">
        <v>1024</v>
      </c>
      <c r="K347" s="94">
        <v>5.0999999999999996</v>
      </c>
      <c r="L347" s="96">
        <v>15.7538689648781</v>
      </c>
      <c r="M347" s="144"/>
      <c r="N347" s="96">
        <v>0.57358191193970642</v>
      </c>
      <c r="O347" s="96">
        <v>0.42641808806029352</v>
      </c>
      <c r="P347" s="97">
        <f t="shared" ref="P347:R349" si="228">((P320*$O347*AC320)+(P296*$N347*AC296))/(AC320*$O347+AC296*$N347)</f>
        <v>1.0690356273939436</v>
      </c>
      <c r="Q347" s="97">
        <f t="shared" si="228"/>
        <v>1.3522168341943361</v>
      </c>
      <c r="R347" s="97">
        <f t="shared" si="228"/>
        <v>2.2665354191730067</v>
      </c>
      <c r="S347" s="144"/>
      <c r="T347" s="144"/>
      <c r="U347" s="144"/>
      <c r="V347" s="144"/>
      <c r="W347" s="144"/>
      <c r="X347" s="144"/>
      <c r="Y347" s="144"/>
      <c r="Z347" s="145"/>
      <c r="AA347" s="145"/>
      <c r="AB347" s="144"/>
      <c r="AC347" s="144"/>
      <c r="AD347" s="144"/>
      <c r="AE347" s="144"/>
      <c r="AF347" s="144"/>
      <c r="AG347" s="144"/>
      <c r="AH347" s="146"/>
      <c r="AI347" s="146"/>
      <c r="AJ347" s="146"/>
      <c r="AK347" s="146"/>
      <c r="AL347" s="146"/>
      <c r="AM347" s="146"/>
      <c r="AN347" s="146"/>
      <c r="AO347" s="146"/>
      <c r="AP347" s="146"/>
      <c r="AQ347" s="146"/>
      <c r="AR347" s="146"/>
      <c r="AS347" s="100">
        <f>((AS317*$O341*AI317)+(AS293*$N341*AI293))/(AI317*$O341+AI293*$N341)</f>
        <v>1.2992198767299166</v>
      </c>
      <c r="AT347" s="100">
        <f>((AT317*$O341*AK317)+(AT293*$N341*AK293))/(AK317*$O341+AK293*$N341)</f>
        <v>0.95442072207492057</v>
      </c>
      <c r="AU347" s="100">
        <f>((AU317*$O341*AJ317)+(AU293*$N341*AJ293))/(AJ317*$O341+AJ293*$N341)</f>
        <v>0.33667806509250958</v>
      </c>
      <c r="AV347" s="100">
        <f>((AV317*$O341*AN317)+(AV293*$N341*AN293))/(AN317*$O341+AN293*$N341)</f>
        <v>0.95094654724277694</v>
      </c>
      <c r="AW347" s="100">
        <f>((AW317*$O341*AM317)+(AW293*$N341*AM293))/(AM317*$O341+AM293*$N341)</f>
        <v>0.21252907888198302</v>
      </c>
      <c r="AX347" s="100">
        <f>((AX317*$O341*AO317)+(AX293*$N341*AO293))/(AO317*$O341+AO293*$N341)</f>
        <v>4.1913609888822208E-2</v>
      </c>
      <c r="AY347" s="100">
        <f>((AY317*$O341*AR317)+(AY293*$N341*AR293))/(AR317*$O341+AR293*$N341)</f>
        <v>9.7053050198589652</v>
      </c>
      <c r="AZ347" s="100">
        <f>((AZ317*$O341*AQ317)+(AZ293*$N341*AQ293))/(AQ317*$O341+AQ293*$N341)</f>
        <v>35.426477577481251</v>
      </c>
      <c r="BA347" s="100">
        <f>((BA317*$O341*AR317)+(BA293*$N341*AR293))/(AR317*$O341+AR293*$N341)</f>
        <v>85.857816719797313</v>
      </c>
      <c r="BB347" s="96">
        <v>3.274076660489849</v>
      </c>
      <c r="BC347" s="99">
        <f t="shared" si="226"/>
        <v>2720.5083716767513</v>
      </c>
    </row>
    <row r="348" spans="1:55" s="147" customFormat="1" x14ac:dyDescent="0.2">
      <c r="A348" s="93" t="s">
        <v>141</v>
      </c>
      <c r="B348" s="94">
        <v>1300</v>
      </c>
      <c r="C348" s="94" t="s">
        <v>2</v>
      </c>
      <c r="D348" s="95" t="s">
        <v>147</v>
      </c>
      <c r="E348" s="95" t="s">
        <v>142</v>
      </c>
      <c r="F348" s="94">
        <v>0.1</v>
      </c>
      <c r="G348" s="94">
        <f t="shared" si="220"/>
        <v>0.9</v>
      </c>
      <c r="H348" s="95" t="s">
        <v>145</v>
      </c>
      <c r="I348" s="144" t="s">
        <v>149</v>
      </c>
      <c r="J348" s="94">
        <v>1024</v>
      </c>
      <c r="K348" s="94">
        <v>5.0999999999999996</v>
      </c>
      <c r="L348" s="96">
        <v>15.7538689648781</v>
      </c>
      <c r="M348" s="144"/>
      <c r="N348" s="96">
        <v>0.57358191193970642</v>
      </c>
      <c r="O348" s="96">
        <v>0.42641808806029352</v>
      </c>
      <c r="P348" s="97">
        <f t="shared" si="228"/>
        <v>1.058394088191027</v>
      </c>
      <c r="Q348" s="97">
        <f t="shared" si="228"/>
        <v>1.0013424106224507</v>
      </c>
      <c r="R348" s="97">
        <f t="shared" si="228"/>
        <v>110.75208651623304</v>
      </c>
      <c r="S348" s="144"/>
      <c r="T348" s="144"/>
      <c r="U348" s="144"/>
      <c r="V348" s="144"/>
      <c r="W348" s="144"/>
      <c r="X348" s="144"/>
      <c r="Y348" s="144"/>
      <c r="Z348" s="145"/>
      <c r="AA348" s="145"/>
      <c r="AB348" s="144"/>
      <c r="AC348" s="144"/>
      <c r="AD348" s="144"/>
      <c r="AE348" s="144"/>
      <c r="AF348" s="144"/>
      <c r="AG348" s="144"/>
      <c r="AH348" s="146"/>
      <c r="AI348" s="146"/>
      <c r="AJ348" s="146"/>
      <c r="AK348" s="146"/>
      <c r="AL348" s="146"/>
      <c r="AM348" s="146"/>
      <c r="AN348" s="146"/>
      <c r="AO348" s="146"/>
      <c r="AP348" s="146"/>
      <c r="AQ348" s="146"/>
      <c r="AR348" s="146"/>
      <c r="AS348" s="100">
        <f>((AS318*$O342*AI318)+(AS294*$N342*AI294))/(AI318*$O342+AI294*$N342)</f>
        <v>1.4523479410762032</v>
      </c>
      <c r="AT348" s="100">
        <f>((AT318*$O342*AK318)+(AT294*$N342*AK294))/(AK318*$O342+AK294*$N342)</f>
        <v>1.0683006495074907</v>
      </c>
      <c r="AU348" s="100">
        <f>((AU318*$O342*AJ318)+(AU294*$N342*AJ294))/(AJ318*$O342+AJ294*$N342)</f>
        <v>0.31728430163453353</v>
      </c>
      <c r="AV348" s="100">
        <f>((AV318*$O342*AN318)+(AV294*$N342*AN294))/(AN318*$O342+AN294*$N342)</f>
        <v>1.118175136656794</v>
      </c>
      <c r="AW348" s="100">
        <f>((AW318*$O342*AM318)+(AW294*$N342*AM294))/(AM318*$O342+AM294*$N342)</f>
        <v>0.19442222223914868</v>
      </c>
      <c r="AX348" s="100"/>
      <c r="AY348" s="100"/>
      <c r="AZ348" s="100"/>
      <c r="BA348" s="100"/>
      <c r="BB348" s="96">
        <v>3.274076660489849</v>
      </c>
      <c r="BC348" s="99">
        <f t="shared" si="226"/>
        <v>2720.5083716767513</v>
      </c>
    </row>
    <row r="349" spans="1:55" s="147" customFormat="1" x14ac:dyDescent="0.2">
      <c r="A349" s="93" t="s">
        <v>141</v>
      </c>
      <c r="B349" s="94">
        <v>1300</v>
      </c>
      <c r="C349" s="94" t="s">
        <v>2</v>
      </c>
      <c r="D349" s="95" t="s">
        <v>147</v>
      </c>
      <c r="E349" s="95" t="s">
        <v>142</v>
      </c>
      <c r="F349" s="94">
        <v>0.1</v>
      </c>
      <c r="G349" s="94">
        <f t="shared" si="220"/>
        <v>0.9</v>
      </c>
      <c r="H349" s="95" t="s">
        <v>146</v>
      </c>
      <c r="I349" s="144" t="s">
        <v>149</v>
      </c>
      <c r="J349" s="94">
        <v>1024</v>
      </c>
      <c r="K349" s="94">
        <v>5.0999999999999996</v>
      </c>
      <c r="L349" s="96">
        <v>15.7538689648781</v>
      </c>
      <c r="M349" s="144"/>
      <c r="N349" s="96">
        <v>0.57358191193970642</v>
      </c>
      <c r="O349" s="96">
        <v>0.42641808806029352</v>
      </c>
      <c r="P349" s="97">
        <f t="shared" si="228"/>
        <v>1.0630205036191014</v>
      </c>
      <c r="Q349" s="97">
        <f t="shared" si="228"/>
        <v>1.0495948607288434</v>
      </c>
      <c r="R349" s="97">
        <f t="shared" si="228"/>
        <v>111.82997520316627</v>
      </c>
      <c r="S349" s="144"/>
      <c r="T349" s="144"/>
      <c r="U349" s="144"/>
      <c r="V349" s="144"/>
      <c r="W349" s="144"/>
      <c r="X349" s="144"/>
      <c r="Y349" s="144"/>
      <c r="Z349" s="145"/>
      <c r="AA349" s="145"/>
      <c r="AB349" s="144"/>
      <c r="AC349" s="144"/>
      <c r="AD349" s="144"/>
      <c r="AE349" s="144"/>
      <c r="AF349" s="144"/>
      <c r="AG349" s="144"/>
      <c r="AH349" s="146"/>
      <c r="AI349" s="146"/>
      <c r="AJ349" s="146"/>
      <c r="AK349" s="146"/>
      <c r="AL349" s="146"/>
      <c r="AM349" s="146"/>
      <c r="AN349" s="146"/>
      <c r="AO349" s="146"/>
      <c r="AP349" s="146"/>
      <c r="AQ349" s="146"/>
      <c r="AR349" s="146"/>
      <c r="AS349" s="100">
        <f>((AS319*$O343*AI319)+(AS295*$N343*AI295))/(AI319*$O343+AI295*$N343)</f>
        <v>1.443060277694695</v>
      </c>
      <c r="AT349" s="100">
        <f>((AT319*$O343*AK319)+(AT295*$N343*AK295))/(AK319*$O343+AK295*$N343)</f>
        <v>1.0276741920093966</v>
      </c>
      <c r="AU349" s="100">
        <f>((AU319*$O343*AJ319)+(AU295*$N343*AJ295))/(AJ319*$O343+AJ295*$N343)</f>
        <v>0.32537526594632593</v>
      </c>
      <c r="AV349" s="100">
        <f>((AV319*$O343*AN319)+(AV295*$N343*AN295))/(AN319*$O343+AN295*$N343)</f>
        <v>0.64934724729790805</v>
      </c>
      <c r="AW349" s="100">
        <f>((AW319*$O343*AM319)+(AW295*$N343*AM295))/(AM319*$O343+AM295*$N343)</f>
        <v>0.20175817403544194</v>
      </c>
      <c r="AX349" s="100">
        <f>((AX319*$O343*AO319)+(AX295*$N343*AO295))/(AO319*$O343+AO295*$N343)</f>
        <v>6.693324318084895E-2</v>
      </c>
      <c r="AY349" s="100">
        <f>((AY319*$O343*AR319)+(AY295*$N343*AR295))/(AR319*$O343+AR295*$N343)</f>
        <v>12.767285833405715</v>
      </c>
      <c r="AZ349" s="100">
        <f>((AZ319*$O343*AQ319)+(AZ295*$N343*AQ295))/(AQ319*$O343+AQ295*$N343)</f>
        <v>49.816755074922078</v>
      </c>
      <c r="BA349" s="100">
        <f>((BA319*$O343*AR319)+(BA295*$N343*AR295))/(AR319*$O343+AR295*$N343)</f>
        <v>115.79833113020311</v>
      </c>
      <c r="BB349" s="96">
        <v>3.274076660489849</v>
      </c>
      <c r="BC349" s="99">
        <f t="shared" si="226"/>
        <v>2720.5083716767513</v>
      </c>
    </row>
    <row r="350" spans="1:55" s="157" customFormat="1" x14ac:dyDescent="0.2">
      <c r="A350" s="148" t="s">
        <v>150</v>
      </c>
      <c r="B350" s="149">
        <v>1300</v>
      </c>
      <c r="C350" s="149" t="s">
        <v>2</v>
      </c>
      <c r="D350" s="150" t="s">
        <v>147</v>
      </c>
      <c r="E350" s="150" t="s">
        <v>142</v>
      </c>
      <c r="F350" s="149">
        <v>0.1</v>
      </c>
      <c r="G350" s="149">
        <f t="shared" si="220"/>
        <v>0.9</v>
      </c>
      <c r="H350" s="150" t="s">
        <v>143</v>
      </c>
      <c r="I350" s="149" t="s">
        <v>149</v>
      </c>
      <c r="J350" s="149">
        <v>1</v>
      </c>
      <c r="K350" s="149">
        <v>5.0999999999999996</v>
      </c>
      <c r="L350" s="151">
        <v>15.7538689648781</v>
      </c>
      <c r="M350" s="152"/>
      <c r="N350" s="151"/>
      <c r="O350" s="151"/>
      <c r="P350" s="153"/>
      <c r="Q350" s="153"/>
      <c r="R350" s="153"/>
      <c r="S350" s="152"/>
      <c r="T350" s="152"/>
      <c r="U350" s="152"/>
      <c r="V350" s="152"/>
      <c r="W350" s="152"/>
      <c r="X350" s="152"/>
      <c r="Y350" s="152"/>
      <c r="Z350" s="154"/>
      <c r="AA350" s="154"/>
      <c r="AB350" s="152"/>
      <c r="AC350" s="152"/>
      <c r="AD350" s="152"/>
      <c r="AE350" s="152"/>
      <c r="AF350" s="152"/>
      <c r="AG350" s="152"/>
      <c r="AH350" s="155"/>
      <c r="AI350" s="155"/>
      <c r="AJ350" s="155"/>
      <c r="AK350" s="155"/>
      <c r="AL350" s="155"/>
      <c r="AM350" s="155"/>
      <c r="AN350" s="155"/>
      <c r="AO350" s="155"/>
      <c r="AP350" s="155"/>
      <c r="AQ350" s="155"/>
      <c r="AR350" s="155"/>
      <c r="AS350" s="156"/>
      <c r="AT350" s="156"/>
      <c r="AU350" s="156"/>
      <c r="AV350" s="156"/>
      <c r="AW350" s="156"/>
      <c r="AX350" s="156"/>
      <c r="AY350" s="156"/>
      <c r="AZ350" s="156"/>
      <c r="BA350" s="156"/>
      <c r="BB350" s="151"/>
    </row>
    <row r="351" spans="1:55" s="157" customFormat="1" x14ac:dyDescent="0.2">
      <c r="A351" s="148" t="s">
        <v>150</v>
      </c>
      <c r="B351" s="149">
        <v>1300</v>
      </c>
      <c r="C351" s="149" t="s">
        <v>2</v>
      </c>
      <c r="D351" s="150" t="s">
        <v>147</v>
      </c>
      <c r="E351" s="150" t="s">
        <v>142</v>
      </c>
      <c r="F351" s="149">
        <v>0.1</v>
      </c>
      <c r="G351" s="149">
        <f t="shared" si="220"/>
        <v>0.9</v>
      </c>
      <c r="H351" s="150" t="s">
        <v>143</v>
      </c>
      <c r="I351" s="149" t="s">
        <v>149</v>
      </c>
      <c r="J351" s="149">
        <v>100</v>
      </c>
      <c r="K351" s="149">
        <v>5.0999999999999996</v>
      </c>
      <c r="L351" s="151">
        <v>15.7538689648781</v>
      </c>
      <c r="M351" s="152"/>
      <c r="N351" s="151"/>
      <c r="O351" s="151"/>
      <c r="P351" s="153"/>
      <c r="Q351" s="153"/>
      <c r="R351" s="153"/>
      <c r="S351" s="152"/>
      <c r="T351" s="152"/>
      <c r="U351" s="152"/>
      <c r="V351" s="152"/>
      <c r="W351" s="152"/>
      <c r="X351" s="152"/>
      <c r="Y351" s="152"/>
      <c r="Z351" s="154"/>
      <c r="AA351" s="154"/>
      <c r="AB351" s="152"/>
      <c r="AC351" s="152"/>
      <c r="AD351" s="152"/>
      <c r="AE351" s="152"/>
      <c r="AF351" s="152"/>
      <c r="AG351" s="152"/>
      <c r="AH351" s="155"/>
      <c r="AI351" s="155"/>
      <c r="AJ351" s="155"/>
      <c r="AK351" s="155"/>
      <c r="AL351" s="155"/>
      <c r="AM351" s="155"/>
      <c r="AN351" s="155"/>
      <c r="AO351" s="155"/>
      <c r="AP351" s="155"/>
      <c r="AQ351" s="155"/>
      <c r="AR351" s="155"/>
      <c r="AS351" s="156"/>
      <c r="AT351" s="156"/>
      <c r="AU351" s="156"/>
      <c r="AV351" s="156"/>
      <c r="AW351" s="156"/>
      <c r="AX351" s="156"/>
      <c r="AY351" s="156"/>
      <c r="AZ351" s="156"/>
      <c r="BA351" s="156"/>
      <c r="BB351" s="151"/>
    </row>
    <row r="352" spans="1:55" s="157" customFormat="1" x14ac:dyDescent="0.2">
      <c r="A352" s="148" t="s">
        <v>150</v>
      </c>
      <c r="B352" s="149">
        <v>1300</v>
      </c>
      <c r="C352" s="149" t="s">
        <v>2</v>
      </c>
      <c r="D352" s="150" t="s">
        <v>147</v>
      </c>
      <c r="E352" s="150" t="s">
        <v>142</v>
      </c>
      <c r="F352" s="149">
        <v>0.1</v>
      </c>
      <c r="G352" s="149">
        <f t="shared" si="220"/>
        <v>0.9</v>
      </c>
      <c r="H352" s="150" t="s">
        <v>143</v>
      </c>
      <c r="I352" s="149" t="s">
        <v>149</v>
      </c>
      <c r="J352" s="149">
        <v>1000</v>
      </c>
      <c r="K352" s="149">
        <v>5.0999999999999996</v>
      </c>
      <c r="L352" s="151">
        <v>15.7538689648781</v>
      </c>
      <c r="M352" s="152"/>
      <c r="N352" s="151"/>
      <c r="O352" s="151"/>
      <c r="P352" s="153"/>
      <c r="Q352" s="153"/>
      <c r="R352" s="153"/>
      <c r="S352" s="152"/>
      <c r="T352" s="152"/>
      <c r="U352" s="152"/>
      <c r="V352" s="152"/>
      <c r="W352" s="152"/>
      <c r="X352" s="152"/>
      <c r="Y352" s="152"/>
      <c r="Z352" s="154"/>
      <c r="AA352" s="154"/>
      <c r="AB352" s="152"/>
      <c r="AC352" s="152"/>
      <c r="AD352" s="152"/>
      <c r="AE352" s="152"/>
      <c r="AF352" s="152"/>
      <c r="AG352" s="152"/>
      <c r="AH352" s="155"/>
      <c r="AI352" s="155"/>
      <c r="AJ352" s="155"/>
      <c r="AK352" s="155"/>
      <c r="AL352" s="155"/>
      <c r="AM352" s="155"/>
      <c r="AN352" s="155"/>
      <c r="AO352" s="155"/>
      <c r="AP352" s="155"/>
      <c r="AQ352" s="155"/>
      <c r="AR352" s="155"/>
      <c r="AS352" s="156"/>
      <c r="AT352" s="156"/>
      <c r="AU352" s="156"/>
      <c r="AV352" s="156"/>
      <c r="AW352" s="156"/>
      <c r="AX352" s="156"/>
      <c r="AY352" s="156"/>
      <c r="AZ352" s="156"/>
      <c r="BA352" s="156"/>
      <c r="BB352" s="151"/>
    </row>
    <row r="353" spans="1:54" s="157" customFormat="1" x14ac:dyDescent="0.2">
      <c r="A353" s="148" t="s">
        <v>150</v>
      </c>
      <c r="B353" s="149">
        <v>1300</v>
      </c>
      <c r="C353" s="149" t="s">
        <v>2</v>
      </c>
      <c r="D353" s="150" t="s">
        <v>147</v>
      </c>
      <c r="E353" s="150" t="s">
        <v>142</v>
      </c>
      <c r="F353" s="149">
        <v>0.1</v>
      </c>
      <c r="G353" s="149">
        <f t="shared" si="220"/>
        <v>0.9</v>
      </c>
      <c r="H353" s="150" t="s">
        <v>143</v>
      </c>
      <c r="I353" s="149" t="s">
        <v>149</v>
      </c>
      <c r="J353" s="149">
        <v>10000</v>
      </c>
      <c r="K353" s="149">
        <v>5.0999999999999996</v>
      </c>
      <c r="L353" s="151">
        <v>15.7538689648781</v>
      </c>
      <c r="M353" s="152"/>
      <c r="N353" s="151"/>
      <c r="O353" s="151"/>
      <c r="P353" s="153"/>
      <c r="Q353" s="153"/>
      <c r="R353" s="153"/>
      <c r="S353" s="152"/>
      <c r="T353" s="152"/>
      <c r="U353" s="152"/>
      <c r="V353" s="152"/>
      <c r="W353" s="152"/>
      <c r="X353" s="152"/>
      <c r="Y353" s="152"/>
      <c r="Z353" s="154"/>
      <c r="AA353" s="154"/>
      <c r="AB353" s="152"/>
      <c r="AC353" s="152"/>
      <c r="AD353" s="152"/>
      <c r="AE353" s="152"/>
      <c r="AF353" s="152"/>
      <c r="AG353" s="152"/>
      <c r="AH353" s="155"/>
      <c r="AI353" s="155"/>
      <c r="AJ353" s="155"/>
      <c r="AK353" s="155"/>
      <c r="AL353" s="155"/>
      <c r="AM353" s="155"/>
      <c r="AN353" s="155"/>
      <c r="AO353" s="155"/>
      <c r="AP353" s="155"/>
      <c r="AQ353" s="155"/>
      <c r="AR353" s="155"/>
      <c r="AS353" s="156"/>
      <c r="AT353" s="156"/>
      <c r="AU353" s="156"/>
      <c r="AV353" s="156"/>
      <c r="AW353" s="156"/>
      <c r="AX353" s="156"/>
      <c r="AY353" s="156"/>
      <c r="AZ353" s="156"/>
      <c r="BA353" s="156"/>
      <c r="BB353" s="151"/>
    </row>
    <row r="354" spans="1:54" s="157" customFormat="1" x14ac:dyDescent="0.2">
      <c r="A354" s="148" t="s">
        <v>150</v>
      </c>
      <c r="B354" s="149">
        <v>1300</v>
      </c>
      <c r="C354" s="149" t="s">
        <v>2</v>
      </c>
      <c r="D354" s="150" t="s">
        <v>147</v>
      </c>
      <c r="E354" s="150" t="s">
        <v>142</v>
      </c>
      <c r="F354" s="149">
        <v>0.1</v>
      </c>
      <c r="G354" s="149">
        <f t="shared" si="220"/>
        <v>0.9</v>
      </c>
      <c r="H354" s="150" t="s">
        <v>143</v>
      </c>
      <c r="I354" s="149" t="s">
        <v>149</v>
      </c>
      <c r="J354" s="149">
        <v>100000</v>
      </c>
      <c r="K354" s="149">
        <v>5.0999999999999996</v>
      </c>
      <c r="L354" s="151">
        <v>15.7538689648781</v>
      </c>
      <c r="M354" s="152"/>
      <c r="N354" s="151"/>
      <c r="O354" s="151"/>
      <c r="P354" s="153"/>
      <c r="Q354" s="153"/>
      <c r="R354" s="153"/>
      <c r="S354" s="152"/>
      <c r="T354" s="152"/>
      <c r="U354" s="152"/>
      <c r="V354" s="152"/>
      <c r="W354" s="152"/>
      <c r="X354" s="152"/>
      <c r="Y354" s="152"/>
      <c r="Z354" s="154"/>
      <c r="AA354" s="154"/>
      <c r="AB354" s="152"/>
      <c r="AC354" s="152"/>
      <c r="AD354" s="152"/>
      <c r="AE354" s="152"/>
      <c r="AF354" s="152"/>
      <c r="AG354" s="152"/>
      <c r="AH354" s="155"/>
      <c r="AI354" s="155"/>
      <c r="AJ354" s="155"/>
      <c r="AK354" s="155"/>
      <c r="AL354" s="155"/>
      <c r="AM354" s="155"/>
      <c r="AN354" s="155"/>
      <c r="AO354" s="155"/>
      <c r="AP354" s="155"/>
      <c r="AQ354" s="155"/>
      <c r="AR354" s="155"/>
      <c r="AS354" s="156"/>
      <c r="AT354" s="156"/>
      <c r="AU354" s="156"/>
      <c r="AV354" s="156"/>
      <c r="AW354" s="156"/>
      <c r="AX354" s="156"/>
      <c r="AY354" s="156"/>
      <c r="AZ354" s="156"/>
      <c r="BA354" s="156"/>
      <c r="BB354" s="151"/>
    </row>
    <row r="355" spans="1:54" s="157" customFormat="1" x14ac:dyDescent="0.2">
      <c r="A355" s="148" t="s">
        <v>150</v>
      </c>
      <c r="B355" s="149">
        <v>1300</v>
      </c>
      <c r="C355" s="149" t="s">
        <v>2</v>
      </c>
      <c r="D355" s="150" t="s">
        <v>147</v>
      </c>
      <c r="E355" s="150" t="s">
        <v>142</v>
      </c>
      <c r="F355" s="149">
        <v>0.1</v>
      </c>
      <c r="G355" s="149">
        <f t="shared" si="220"/>
        <v>0.9</v>
      </c>
      <c r="H355" s="150" t="s">
        <v>145</v>
      </c>
      <c r="I355" s="149" t="s">
        <v>149</v>
      </c>
      <c r="J355" s="149">
        <v>1</v>
      </c>
      <c r="K355" s="149">
        <v>5.0999999999999996</v>
      </c>
      <c r="L355" s="151">
        <v>15.7538689648781</v>
      </c>
      <c r="M355" s="152"/>
      <c r="N355" s="151"/>
      <c r="O355" s="151"/>
      <c r="P355" s="153"/>
      <c r="Q355" s="153"/>
      <c r="R355" s="153"/>
      <c r="S355" s="152"/>
      <c r="T355" s="152"/>
      <c r="U355" s="152"/>
      <c r="V355" s="152"/>
      <c r="W355" s="152"/>
      <c r="X355" s="152"/>
      <c r="Y355" s="152"/>
      <c r="Z355" s="154"/>
      <c r="AA355" s="154"/>
      <c r="AB355" s="152"/>
      <c r="AC355" s="152"/>
      <c r="AD355" s="152"/>
      <c r="AE355" s="152"/>
      <c r="AF355" s="152"/>
      <c r="AG355" s="152"/>
      <c r="AH355" s="155"/>
      <c r="AI355" s="155"/>
      <c r="AJ355" s="155"/>
      <c r="AK355" s="155"/>
      <c r="AL355" s="155"/>
      <c r="AM355" s="155"/>
      <c r="AN355" s="155"/>
      <c r="AO355" s="155"/>
      <c r="AP355" s="155"/>
      <c r="AQ355" s="155"/>
      <c r="AR355" s="155"/>
      <c r="AS355" s="156"/>
      <c r="AT355" s="156"/>
      <c r="AU355" s="156"/>
      <c r="AV355" s="156"/>
      <c r="AW355" s="156"/>
      <c r="AX355" s="156"/>
      <c r="AY355" s="156"/>
      <c r="AZ355" s="156"/>
      <c r="BA355" s="156"/>
      <c r="BB355" s="151"/>
    </row>
    <row r="356" spans="1:54" s="157" customFormat="1" x14ac:dyDescent="0.2">
      <c r="A356" s="148" t="s">
        <v>150</v>
      </c>
      <c r="B356" s="149">
        <v>1300</v>
      </c>
      <c r="C356" s="149" t="s">
        <v>2</v>
      </c>
      <c r="D356" s="150" t="s">
        <v>147</v>
      </c>
      <c r="E356" s="150" t="s">
        <v>142</v>
      </c>
      <c r="F356" s="149">
        <v>0.1</v>
      </c>
      <c r="G356" s="149">
        <f t="shared" si="220"/>
        <v>0.9</v>
      </c>
      <c r="H356" s="150" t="s">
        <v>145</v>
      </c>
      <c r="I356" s="149" t="s">
        <v>149</v>
      </c>
      <c r="J356" s="149">
        <v>100</v>
      </c>
      <c r="K356" s="149">
        <v>5.0999999999999996</v>
      </c>
      <c r="L356" s="151">
        <v>15.7538689648781</v>
      </c>
      <c r="M356" s="152"/>
      <c r="N356" s="151"/>
      <c r="O356" s="151"/>
      <c r="P356" s="153"/>
      <c r="Q356" s="153"/>
      <c r="R356" s="153"/>
      <c r="S356" s="152"/>
      <c r="T356" s="152"/>
      <c r="U356" s="152"/>
      <c r="V356" s="152"/>
      <c r="W356" s="152"/>
      <c r="X356" s="152"/>
      <c r="Y356" s="152"/>
      <c r="Z356" s="154"/>
      <c r="AA356" s="154"/>
      <c r="AB356" s="152"/>
      <c r="AC356" s="152"/>
      <c r="AD356" s="152"/>
      <c r="AE356" s="152"/>
      <c r="AF356" s="152"/>
      <c r="AG356" s="152"/>
      <c r="AH356" s="155"/>
      <c r="AI356" s="155"/>
      <c r="AJ356" s="155"/>
      <c r="AK356" s="155"/>
      <c r="AL356" s="155"/>
      <c r="AM356" s="155"/>
      <c r="AN356" s="155"/>
      <c r="AO356" s="155"/>
      <c r="AP356" s="155"/>
      <c r="AQ356" s="155"/>
      <c r="AR356" s="155"/>
      <c r="AS356" s="156"/>
      <c r="AT356" s="156"/>
      <c r="AU356" s="156"/>
      <c r="AV356" s="156"/>
      <c r="AW356" s="156"/>
      <c r="AX356" s="156"/>
      <c r="AY356" s="156"/>
      <c r="AZ356" s="156"/>
      <c r="BA356" s="156"/>
      <c r="BB356" s="151"/>
    </row>
    <row r="357" spans="1:54" s="157" customFormat="1" x14ac:dyDescent="0.2">
      <c r="A357" s="148" t="s">
        <v>150</v>
      </c>
      <c r="B357" s="149">
        <v>1300</v>
      </c>
      <c r="C357" s="149" t="s">
        <v>2</v>
      </c>
      <c r="D357" s="150" t="s">
        <v>147</v>
      </c>
      <c r="E357" s="150" t="s">
        <v>142</v>
      </c>
      <c r="F357" s="149">
        <v>0.1</v>
      </c>
      <c r="G357" s="149">
        <f t="shared" si="220"/>
        <v>0.9</v>
      </c>
      <c r="H357" s="150" t="s">
        <v>145</v>
      </c>
      <c r="I357" s="149" t="s">
        <v>149</v>
      </c>
      <c r="J357" s="149">
        <v>1000</v>
      </c>
      <c r="K357" s="149">
        <v>5.0999999999999996</v>
      </c>
      <c r="L357" s="151">
        <v>15.7538689648781</v>
      </c>
      <c r="M357" s="152"/>
      <c r="N357" s="151"/>
      <c r="O357" s="151"/>
      <c r="P357" s="153"/>
      <c r="Q357" s="153"/>
      <c r="R357" s="153"/>
      <c r="S357" s="152"/>
      <c r="T357" s="152"/>
      <c r="U357" s="152"/>
      <c r="V357" s="152"/>
      <c r="W357" s="152"/>
      <c r="X357" s="152"/>
      <c r="Y357" s="152"/>
      <c r="Z357" s="154"/>
      <c r="AA357" s="154"/>
      <c r="AB357" s="152"/>
      <c r="AC357" s="152"/>
      <c r="AD357" s="152"/>
      <c r="AE357" s="152"/>
      <c r="AF357" s="152"/>
      <c r="AG357" s="152"/>
      <c r="AH357" s="155"/>
      <c r="AI357" s="155"/>
      <c r="AJ357" s="155"/>
      <c r="AK357" s="155"/>
      <c r="AL357" s="155"/>
      <c r="AM357" s="155"/>
      <c r="AN357" s="155"/>
      <c r="AO357" s="155"/>
      <c r="AP357" s="155"/>
      <c r="AQ357" s="155"/>
      <c r="AR357" s="155"/>
      <c r="AS357" s="156"/>
      <c r="AT357" s="156"/>
      <c r="AU357" s="156"/>
      <c r="AV357" s="156"/>
      <c r="AW357" s="156"/>
      <c r="AX357" s="156"/>
      <c r="AY357" s="156"/>
      <c r="AZ357" s="156"/>
      <c r="BA357" s="156"/>
      <c r="BB357" s="151"/>
    </row>
    <row r="358" spans="1:54" s="157" customFormat="1" x14ac:dyDescent="0.2">
      <c r="A358" s="148" t="s">
        <v>150</v>
      </c>
      <c r="B358" s="149">
        <v>1300</v>
      </c>
      <c r="C358" s="149" t="s">
        <v>2</v>
      </c>
      <c r="D358" s="150" t="s">
        <v>147</v>
      </c>
      <c r="E358" s="150" t="s">
        <v>142</v>
      </c>
      <c r="F358" s="149">
        <v>0.1</v>
      </c>
      <c r="G358" s="149">
        <f t="shared" si="220"/>
        <v>0.9</v>
      </c>
      <c r="H358" s="150" t="s">
        <v>145</v>
      </c>
      <c r="I358" s="149" t="s">
        <v>149</v>
      </c>
      <c r="J358" s="149">
        <v>10000</v>
      </c>
      <c r="K358" s="149">
        <v>5.0999999999999996</v>
      </c>
      <c r="L358" s="151">
        <v>15.7538689648781</v>
      </c>
      <c r="M358" s="152"/>
      <c r="N358" s="151"/>
      <c r="O358" s="151"/>
      <c r="P358" s="153"/>
      <c r="Q358" s="153"/>
      <c r="R358" s="153"/>
      <c r="S358" s="152"/>
      <c r="T358" s="152"/>
      <c r="U358" s="152"/>
      <c r="V358" s="152"/>
      <c r="W358" s="152"/>
      <c r="X358" s="152"/>
      <c r="Y358" s="152"/>
      <c r="Z358" s="154"/>
      <c r="AA358" s="154"/>
      <c r="AB358" s="152"/>
      <c r="AC358" s="152"/>
      <c r="AD358" s="152"/>
      <c r="AE358" s="152"/>
      <c r="AF358" s="152"/>
      <c r="AG358" s="152"/>
      <c r="AH358" s="155"/>
      <c r="AI358" s="155"/>
      <c r="AJ358" s="155"/>
      <c r="AK358" s="155"/>
      <c r="AL358" s="155"/>
      <c r="AM358" s="155"/>
      <c r="AN358" s="155"/>
      <c r="AO358" s="155"/>
      <c r="AP358" s="155"/>
      <c r="AQ358" s="155"/>
      <c r="AR358" s="155"/>
      <c r="AS358" s="156"/>
      <c r="AT358" s="156"/>
      <c r="AU358" s="156"/>
      <c r="AV358" s="156"/>
      <c r="AW358" s="156"/>
      <c r="AX358" s="156"/>
      <c r="AY358" s="156"/>
      <c r="AZ358" s="156"/>
      <c r="BA358" s="156"/>
      <c r="BB358" s="151"/>
    </row>
    <row r="359" spans="1:54" s="157" customFormat="1" x14ac:dyDescent="0.2">
      <c r="A359" s="148" t="s">
        <v>150</v>
      </c>
      <c r="B359" s="149">
        <v>1300</v>
      </c>
      <c r="C359" s="149" t="s">
        <v>2</v>
      </c>
      <c r="D359" s="150" t="s">
        <v>147</v>
      </c>
      <c r="E359" s="150" t="s">
        <v>142</v>
      </c>
      <c r="F359" s="149">
        <v>0.1</v>
      </c>
      <c r="G359" s="149">
        <f t="shared" si="220"/>
        <v>0.9</v>
      </c>
      <c r="H359" s="150" t="s">
        <v>145</v>
      </c>
      <c r="I359" s="149" t="s">
        <v>149</v>
      </c>
      <c r="J359" s="149">
        <v>100000</v>
      </c>
      <c r="K359" s="149">
        <v>5.0999999999999996</v>
      </c>
      <c r="L359" s="151">
        <v>15.7538689648781</v>
      </c>
      <c r="M359" s="152"/>
      <c r="N359" s="151"/>
      <c r="O359" s="151"/>
      <c r="P359" s="153"/>
      <c r="Q359" s="153"/>
      <c r="R359" s="153"/>
      <c r="S359" s="152"/>
      <c r="T359" s="152"/>
      <c r="U359" s="152"/>
      <c r="V359" s="152"/>
      <c r="W359" s="152"/>
      <c r="X359" s="152"/>
      <c r="Y359" s="152"/>
      <c r="Z359" s="154"/>
      <c r="AA359" s="154"/>
      <c r="AB359" s="152"/>
      <c r="AC359" s="152"/>
      <c r="AD359" s="152"/>
      <c r="AE359" s="152"/>
      <c r="AF359" s="152"/>
      <c r="AG359" s="152"/>
      <c r="AH359" s="155"/>
      <c r="AI359" s="155"/>
      <c r="AJ359" s="155"/>
      <c r="AK359" s="155"/>
      <c r="AL359" s="155"/>
      <c r="AM359" s="155"/>
      <c r="AN359" s="155"/>
      <c r="AO359" s="155"/>
      <c r="AP359" s="155"/>
      <c r="AQ359" s="155"/>
      <c r="AR359" s="155"/>
      <c r="AS359" s="156"/>
      <c r="AT359" s="156"/>
      <c r="AU359" s="156"/>
      <c r="AV359" s="156"/>
      <c r="AW359" s="156"/>
      <c r="AX359" s="156"/>
      <c r="AY359" s="156"/>
      <c r="AZ359" s="156"/>
      <c r="BA359" s="156"/>
      <c r="BB359" s="151"/>
    </row>
    <row r="360" spans="1:54" s="157" customFormat="1" x14ac:dyDescent="0.2">
      <c r="A360" s="148" t="s">
        <v>150</v>
      </c>
      <c r="B360" s="149">
        <v>1300</v>
      </c>
      <c r="C360" s="149" t="s">
        <v>2</v>
      </c>
      <c r="D360" s="150" t="s">
        <v>147</v>
      </c>
      <c r="E360" s="150" t="s">
        <v>142</v>
      </c>
      <c r="F360" s="149">
        <v>0.1</v>
      </c>
      <c r="G360" s="149">
        <f t="shared" si="220"/>
        <v>0.9</v>
      </c>
      <c r="H360" s="150" t="s">
        <v>146</v>
      </c>
      <c r="I360" s="149" t="s">
        <v>149</v>
      </c>
      <c r="J360" s="149">
        <v>1</v>
      </c>
      <c r="K360" s="149">
        <v>5.0999999999999996</v>
      </c>
      <c r="L360" s="151">
        <v>15.7538689648781</v>
      </c>
      <c r="M360" s="152"/>
      <c r="N360" s="151"/>
      <c r="O360" s="151"/>
      <c r="P360" s="153"/>
      <c r="Q360" s="153"/>
      <c r="R360" s="153"/>
      <c r="S360" s="152"/>
      <c r="T360" s="152"/>
      <c r="U360" s="152"/>
      <c r="V360" s="152"/>
      <c r="W360" s="152"/>
      <c r="X360" s="152"/>
      <c r="Y360" s="152"/>
      <c r="Z360" s="154"/>
      <c r="AA360" s="154"/>
      <c r="AB360" s="152"/>
      <c r="AC360" s="152"/>
      <c r="AD360" s="152"/>
      <c r="AE360" s="152"/>
      <c r="AF360" s="152"/>
      <c r="AG360" s="152"/>
      <c r="AH360" s="155"/>
      <c r="AI360" s="155"/>
      <c r="AJ360" s="155"/>
      <c r="AK360" s="155"/>
      <c r="AL360" s="155"/>
      <c r="AM360" s="155"/>
      <c r="AN360" s="155"/>
      <c r="AO360" s="155"/>
      <c r="AP360" s="155"/>
      <c r="AQ360" s="155"/>
      <c r="AR360" s="155"/>
      <c r="AS360" s="156"/>
      <c r="AT360" s="156"/>
      <c r="AU360" s="156"/>
      <c r="AV360" s="156"/>
      <c r="AW360" s="156"/>
      <c r="AX360" s="156"/>
      <c r="AY360" s="156"/>
      <c r="AZ360" s="156"/>
      <c r="BA360" s="156"/>
      <c r="BB360" s="151"/>
    </row>
    <row r="361" spans="1:54" s="157" customFormat="1" x14ac:dyDescent="0.2">
      <c r="A361" s="148" t="s">
        <v>150</v>
      </c>
      <c r="B361" s="149">
        <v>1300</v>
      </c>
      <c r="C361" s="149" t="s">
        <v>2</v>
      </c>
      <c r="D361" s="150" t="s">
        <v>147</v>
      </c>
      <c r="E361" s="150" t="s">
        <v>142</v>
      </c>
      <c r="F361" s="149">
        <v>0.1</v>
      </c>
      <c r="G361" s="149">
        <f t="shared" si="220"/>
        <v>0.9</v>
      </c>
      <c r="H361" s="150" t="s">
        <v>146</v>
      </c>
      <c r="I361" s="149" t="s">
        <v>149</v>
      </c>
      <c r="J361" s="149">
        <v>100</v>
      </c>
      <c r="K361" s="149">
        <v>5.0999999999999996</v>
      </c>
      <c r="L361" s="151">
        <v>15.7538689648781</v>
      </c>
      <c r="M361" s="152"/>
      <c r="N361" s="151"/>
      <c r="O361" s="151"/>
      <c r="P361" s="153"/>
      <c r="Q361" s="153"/>
      <c r="R361" s="153"/>
      <c r="S361" s="152"/>
      <c r="T361" s="152"/>
      <c r="U361" s="152"/>
      <c r="V361" s="152"/>
      <c r="W361" s="152"/>
      <c r="X361" s="152"/>
      <c r="Y361" s="152"/>
      <c r="Z361" s="154"/>
      <c r="AA361" s="154"/>
      <c r="AB361" s="152"/>
      <c r="AC361" s="152"/>
      <c r="AD361" s="152"/>
      <c r="AE361" s="152"/>
      <c r="AF361" s="152"/>
      <c r="AG361" s="152"/>
      <c r="AH361" s="155"/>
      <c r="AI361" s="155"/>
      <c r="AJ361" s="155"/>
      <c r="AK361" s="155"/>
      <c r="AL361" s="155"/>
      <c r="AM361" s="155"/>
      <c r="AN361" s="155"/>
      <c r="AO361" s="155"/>
      <c r="AP361" s="155"/>
      <c r="AQ361" s="155"/>
      <c r="AR361" s="155"/>
      <c r="AS361" s="156"/>
      <c r="AT361" s="156"/>
      <c r="AU361" s="156"/>
      <c r="AV361" s="156"/>
      <c r="AW361" s="156"/>
      <c r="AX361" s="156"/>
      <c r="AY361" s="156"/>
      <c r="AZ361" s="156"/>
      <c r="BA361" s="156"/>
      <c r="BB361" s="151"/>
    </row>
    <row r="362" spans="1:54" s="157" customFormat="1" x14ac:dyDescent="0.2">
      <c r="A362" s="148" t="s">
        <v>150</v>
      </c>
      <c r="B362" s="149">
        <v>1300</v>
      </c>
      <c r="C362" s="149" t="s">
        <v>2</v>
      </c>
      <c r="D362" s="150" t="s">
        <v>147</v>
      </c>
      <c r="E362" s="150" t="s">
        <v>142</v>
      </c>
      <c r="F362" s="149">
        <v>0.1</v>
      </c>
      <c r="G362" s="149">
        <f t="shared" si="220"/>
        <v>0.9</v>
      </c>
      <c r="H362" s="150" t="s">
        <v>146</v>
      </c>
      <c r="I362" s="149" t="s">
        <v>149</v>
      </c>
      <c r="J362" s="149">
        <v>1000</v>
      </c>
      <c r="K362" s="149">
        <v>5.0999999999999996</v>
      </c>
      <c r="L362" s="151">
        <v>15.7538689648781</v>
      </c>
      <c r="M362" s="152"/>
      <c r="N362" s="151"/>
      <c r="O362" s="151"/>
      <c r="P362" s="153"/>
      <c r="Q362" s="153"/>
      <c r="R362" s="153"/>
      <c r="S362" s="152"/>
      <c r="T362" s="152"/>
      <c r="U362" s="152"/>
      <c r="V362" s="152"/>
      <c r="W362" s="152"/>
      <c r="X362" s="152"/>
      <c r="Y362" s="152"/>
      <c r="Z362" s="154"/>
      <c r="AA362" s="154"/>
      <c r="AB362" s="152"/>
      <c r="AC362" s="152"/>
      <c r="AD362" s="152"/>
      <c r="AE362" s="152"/>
      <c r="AF362" s="152"/>
      <c r="AG362" s="152"/>
      <c r="AH362" s="155"/>
      <c r="AI362" s="155"/>
      <c r="AJ362" s="155"/>
      <c r="AK362" s="155"/>
      <c r="AL362" s="155"/>
      <c r="AM362" s="155"/>
      <c r="AN362" s="155"/>
      <c r="AO362" s="155"/>
      <c r="AP362" s="155"/>
      <c r="AQ362" s="155"/>
      <c r="AR362" s="155"/>
      <c r="AS362" s="156"/>
      <c r="AT362" s="156"/>
      <c r="AU362" s="156"/>
      <c r="AV362" s="156"/>
      <c r="AW362" s="156"/>
      <c r="AX362" s="156"/>
      <c r="AY362" s="156"/>
      <c r="AZ362" s="156"/>
      <c r="BA362" s="156"/>
      <c r="BB362" s="151"/>
    </row>
    <row r="363" spans="1:54" s="157" customFormat="1" x14ac:dyDescent="0.2">
      <c r="A363" s="148" t="s">
        <v>150</v>
      </c>
      <c r="B363" s="149">
        <v>1300</v>
      </c>
      <c r="C363" s="149" t="s">
        <v>2</v>
      </c>
      <c r="D363" s="150" t="s">
        <v>147</v>
      </c>
      <c r="E363" s="150" t="s">
        <v>142</v>
      </c>
      <c r="F363" s="149">
        <v>0.1</v>
      </c>
      <c r="G363" s="149">
        <f t="shared" si="220"/>
        <v>0.9</v>
      </c>
      <c r="H363" s="150" t="s">
        <v>146</v>
      </c>
      <c r="I363" s="149" t="s">
        <v>149</v>
      </c>
      <c r="J363" s="149">
        <v>10000</v>
      </c>
      <c r="K363" s="149">
        <v>5.0999999999999996</v>
      </c>
      <c r="L363" s="151">
        <v>15.7538689648781</v>
      </c>
      <c r="M363" s="152"/>
      <c r="N363" s="151"/>
      <c r="O363" s="151"/>
      <c r="P363" s="153"/>
      <c r="Q363" s="153"/>
      <c r="R363" s="153"/>
      <c r="S363" s="152"/>
      <c r="T363" s="152"/>
      <c r="U363" s="152"/>
      <c r="V363" s="152"/>
      <c r="W363" s="152"/>
      <c r="X363" s="152"/>
      <c r="Y363" s="152"/>
      <c r="Z363" s="154"/>
      <c r="AA363" s="154"/>
      <c r="AB363" s="152"/>
      <c r="AC363" s="152"/>
      <c r="AD363" s="152"/>
      <c r="AE363" s="152"/>
      <c r="AF363" s="152"/>
      <c r="AG363" s="152"/>
      <c r="AH363" s="155"/>
      <c r="AI363" s="155"/>
      <c r="AJ363" s="155"/>
      <c r="AK363" s="155"/>
      <c r="AL363" s="155"/>
      <c r="AM363" s="155"/>
      <c r="AN363" s="155"/>
      <c r="AO363" s="155"/>
      <c r="AP363" s="155"/>
      <c r="AQ363" s="155"/>
      <c r="AR363" s="155"/>
      <c r="AS363" s="156"/>
      <c r="AT363" s="156"/>
      <c r="AU363" s="156"/>
      <c r="AV363" s="156"/>
      <c r="AW363" s="156"/>
      <c r="AX363" s="156"/>
      <c r="AY363" s="156"/>
      <c r="AZ363" s="156"/>
      <c r="BA363" s="156"/>
      <c r="BB363" s="151"/>
    </row>
    <row r="364" spans="1:54" s="157" customFormat="1" x14ac:dyDescent="0.2">
      <c r="A364" s="148" t="s">
        <v>150</v>
      </c>
      <c r="B364" s="149">
        <v>1300</v>
      </c>
      <c r="C364" s="149" t="s">
        <v>2</v>
      </c>
      <c r="D364" s="150" t="s">
        <v>147</v>
      </c>
      <c r="E364" s="150" t="s">
        <v>142</v>
      </c>
      <c r="F364" s="149">
        <v>0.1</v>
      </c>
      <c r="G364" s="149">
        <f t="shared" si="220"/>
        <v>0.9</v>
      </c>
      <c r="H364" s="150" t="s">
        <v>146</v>
      </c>
      <c r="I364" s="149" t="s">
        <v>149</v>
      </c>
      <c r="J364" s="149">
        <v>100000</v>
      </c>
      <c r="K364" s="149">
        <v>5.0999999999999996</v>
      </c>
      <c r="L364" s="151">
        <v>15.7538689648781</v>
      </c>
      <c r="M364" s="152"/>
      <c r="N364" s="151"/>
      <c r="O364" s="151"/>
      <c r="P364" s="153"/>
      <c r="Q364" s="153"/>
      <c r="R364" s="153"/>
      <c r="S364" s="152"/>
      <c r="T364" s="152"/>
      <c r="U364" s="152"/>
      <c r="V364" s="152"/>
      <c r="W364" s="152"/>
      <c r="X364" s="152"/>
      <c r="Y364" s="152"/>
      <c r="Z364" s="154"/>
      <c r="AA364" s="154"/>
      <c r="AB364" s="152"/>
      <c r="AC364" s="152"/>
      <c r="AD364" s="152"/>
      <c r="AE364" s="152"/>
      <c r="AF364" s="152"/>
      <c r="AG364" s="152"/>
      <c r="AH364" s="155"/>
      <c r="AI364" s="155"/>
      <c r="AJ364" s="155"/>
      <c r="AK364" s="155"/>
      <c r="AL364" s="155"/>
      <c r="AM364" s="155"/>
      <c r="AN364" s="155"/>
      <c r="AO364" s="155"/>
      <c r="AP364" s="155"/>
      <c r="AQ364" s="155"/>
      <c r="AR364" s="155"/>
      <c r="AS364" s="156"/>
      <c r="AT364" s="156"/>
      <c r="AU364" s="156"/>
      <c r="AV364" s="156"/>
      <c r="AW364" s="156"/>
      <c r="AX364" s="156"/>
      <c r="AY364" s="156"/>
      <c r="AZ364" s="156"/>
      <c r="BA364" s="156"/>
      <c r="BB364" s="151"/>
    </row>
    <row r="365" spans="1:54" s="77" customFormat="1" x14ac:dyDescent="0.2">
      <c r="A365" s="77" t="s">
        <v>141</v>
      </c>
      <c r="B365" s="78">
        <v>1300</v>
      </c>
      <c r="C365" s="78" t="s">
        <v>2</v>
      </c>
      <c r="D365" s="79" t="s">
        <v>4</v>
      </c>
      <c r="E365" s="79" t="s">
        <v>142</v>
      </c>
      <c r="F365" s="78">
        <v>0.2</v>
      </c>
      <c r="G365" s="78">
        <f t="shared" si="220"/>
        <v>0.8</v>
      </c>
      <c r="H365" s="79" t="s">
        <v>143</v>
      </c>
      <c r="I365" s="78" t="s">
        <v>144</v>
      </c>
      <c r="J365" s="78"/>
      <c r="K365" s="78">
        <v>5.0999999999999996</v>
      </c>
      <c r="L365" s="80">
        <v>15.7538689648781</v>
      </c>
      <c r="M365" s="78">
        <v>7.8447535999999998E-2</v>
      </c>
      <c r="N365" s="78"/>
      <c r="O365" s="78"/>
      <c r="P365" s="81">
        <v>0.99454235449919304</v>
      </c>
      <c r="Q365" s="81">
        <v>1.0920991304596299</v>
      </c>
      <c r="R365" s="81">
        <v>1.31618508628057</v>
      </c>
      <c r="S365" s="78">
        <v>-3.4911549208615802</v>
      </c>
      <c r="T365" s="78">
        <v>-3.53794156573694</v>
      </c>
      <c r="U365" s="78">
        <v>-8.9014369957703092</v>
      </c>
      <c r="V365" s="78">
        <v>-3.4914565599213301</v>
      </c>
      <c r="W365" s="78">
        <v>-8.70963022789992</v>
      </c>
      <c r="X365" s="78">
        <v>2.4200279999999998E-3</v>
      </c>
      <c r="Y365" s="78">
        <v>2.3220839999999999E-3</v>
      </c>
      <c r="Z365" s="82">
        <v>9.9604599999999995E-6</v>
      </c>
      <c r="AA365" s="82">
        <v>9.9604599999999995E-6</v>
      </c>
      <c r="AB365" s="83">
        <f>((EXP(S365)*0.0047)/X365)*0.99279954</f>
        <v>5.874213360998301E-2</v>
      </c>
      <c r="AC365" s="82">
        <f t="shared" ref="AC365:AC370" si="229">AB365/238.050785*0.0000000001551</f>
        <v>3.8272946350117539E-14</v>
      </c>
      <c r="AD365" s="82">
        <f t="shared" ref="AD365:AD370" si="230">P365*AC365</f>
        <v>3.8064066176667196E-14</v>
      </c>
      <c r="AE365" s="82">
        <f t="shared" ref="AE365:AE370" si="231">AD365*230/0.000009158</f>
        <v>9.5596584632381034E-7</v>
      </c>
      <c r="AF365" s="84">
        <f>((EXP(V365)*0.0047)/X365)*0.00720046</f>
        <v>4.2590956299685473E-4</v>
      </c>
      <c r="AG365" s="82">
        <f t="shared" ref="AG365:AG370" si="232">AF365/235.043992*0.00000000098486385</f>
        <v>1.7846145668122411E-15</v>
      </c>
      <c r="AH365" s="83"/>
      <c r="AI365" s="83"/>
      <c r="AJ365" s="83"/>
      <c r="AK365" s="83"/>
      <c r="AL365" s="83"/>
      <c r="AM365" s="83"/>
      <c r="AN365" s="83"/>
      <c r="AO365" s="83"/>
      <c r="AP365" s="83"/>
      <c r="AQ365" s="83"/>
      <c r="AR365" s="83"/>
      <c r="AS365" s="83"/>
      <c r="AT365" s="83"/>
      <c r="AU365" s="83"/>
      <c r="AV365" s="83"/>
      <c r="AW365" s="83"/>
      <c r="AX365" s="83"/>
      <c r="AY365" s="83"/>
      <c r="AZ365" s="83"/>
      <c r="BA365" s="83"/>
      <c r="BB365" s="78"/>
    </row>
    <row r="366" spans="1:54" s="77" customFormat="1" x14ac:dyDescent="0.2">
      <c r="A366" s="77" t="s">
        <v>141</v>
      </c>
      <c r="B366" s="78">
        <v>1300</v>
      </c>
      <c r="C366" s="78" t="s">
        <v>2</v>
      </c>
      <c r="D366" s="79" t="s">
        <v>4</v>
      </c>
      <c r="E366" s="79" t="s">
        <v>142</v>
      </c>
      <c r="F366" s="78">
        <v>0.2</v>
      </c>
      <c r="G366" s="78">
        <f t="shared" si="220"/>
        <v>0.8</v>
      </c>
      <c r="H366" s="79" t="s">
        <v>145</v>
      </c>
      <c r="I366" s="78" t="s">
        <v>144</v>
      </c>
      <c r="J366" s="78"/>
      <c r="K366" s="78">
        <v>5.0999999999999996</v>
      </c>
      <c r="L366" s="80">
        <v>15.7538689648781</v>
      </c>
      <c r="M366" s="78">
        <v>7.8447535999999998E-2</v>
      </c>
      <c r="N366" s="78"/>
      <c r="O366" s="78"/>
      <c r="P366" s="81">
        <v>1.00168368063528</v>
      </c>
      <c r="Q366" s="81">
        <v>1.00003643895835</v>
      </c>
      <c r="R366" s="81">
        <v>1.02073131677954</v>
      </c>
      <c r="S366" s="78">
        <v>-3.47231502017662</v>
      </c>
      <c r="T366" s="78">
        <v>-3.51194680736026</v>
      </c>
      <c r="U366" s="78">
        <v>-8.9635074511109103</v>
      </c>
      <c r="V366" s="78">
        <v>-3.4725769893620502</v>
      </c>
      <c r="W366" s="78">
        <v>-8.9449687757991594</v>
      </c>
      <c r="X366" s="78">
        <v>2.4200279999999998E-3</v>
      </c>
      <c r="Y366" s="78">
        <v>2.3220839999999999E-3</v>
      </c>
      <c r="Z366" s="82">
        <v>9.9604599999999995E-6</v>
      </c>
      <c r="AA366" s="82">
        <v>9.9604599999999995E-6</v>
      </c>
      <c r="AB366" s="83">
        <f>((EXP(S366)*0.0047)/X366)*0.99279954</f>
        <v>5.9859320372544426E-2</v>
      </c>
      <c r="AC366" s="82">
        <f t="shared" si="229"/>
        <v>3.900084005092292E-14</v>
      </c>
      <c r="AD366" s="82">
        <f t="shared" si="230"/>
        <v>3.9066505010076312E-14</v>
      </c>
      <c r="AE366" s="82">
        <f t="shared" si="231"/>
        <v>9.8114175063524258E-7</v>
      </c>
      <c r="AF366" s="84">
        <f>((EXP(V366)*0.0047)/X366)*0.00720046</f>
        <v>4.3402693780814956E-4</v>
      </c>
      <c r="AG366" s="82">
        <f t="shared" si="232"/>
        <v>1.8186273868827276E-15</v>
      </c>
      <c r="AH366" s="83"/>
      <c r="AI366" s="83"/>
      <c r="AJ366" s="83"/>
      <c r="AK366" s="83"/>
      <c r="AL366" s="83"/>
      <c r="AM366" s="83"/>
      <c r="AN366" s="83"/>
      <c r="AO366" s="83"/>
      <c r="AP366" s="83"/>
      <c r="AQ366" s="83"/>
      <c r="AR366" s="83"/>
      <c r="AS366" s="83"/>
      <c r="AT366" s="83"/>
      <c r="AU366" s="83"/>
      <c r="AV366" s="83"/>
      <c r="AW366" s="83"/>
      <c r="AX366" s="83"/>
      <c r="AY366" s="83"/>
      <c r="AZ366" s="83"/>
      <c r="BA366" s="83"/>
      <c r="BB366" s="78"/>
    </row>
    <row r="367" spans="1:54" s="77" customFormat="1" x14ac:dyDescent="0.2">
      <c r="A367" s="77" t="s">
        <v>141</v>
      </c>
      <c r="B367" s="78">
        <v>1300</v>
      </c>
      <c r="C367" s="78" t="s">
        <v>2</v>
      </c>
      <c r="D367" s="79" t="s">
        <v>4</v>
      </c>
      <c r="E367" s="79" t="s">
        <v>142</v>
      </c>
      <c r="F367" s="78">
        <v>0.2</v>
      </c>
      <c r="G367" s="78">
        <f t="shared" si="220"/>
        <v>0.8</v>
      </c>
      <c r="H367" s="79" t="s">
        <v>146</v>
      </c>
      <c r="I367" s="78" t="s">
        <v>144</v>
      </c>
      <c r="J367" s="78"/>
      <c r="K367" s="78">
        <v>5.0999999999999996</v>
      </c>
      <c r="L367" s="80">
        <v>15.7538689648781</v>
      </c>
      <c r="M367" s="78">
        <v>7.8447535999999998E-2</v>
      </c>
      <c r="N367" s="78"/>
      <c r="O367" s="78"/>
      <c r="P367" s="81">
        <v>0.99837265385556295</v>
      </c>
      <c r="Q367" s="81">
        <v>1.0169079626495801</v>
      </c>
      <c r="R367" s="81">
        <v>1.1977469336692399</v>
      </c>
      <c r="S367" s="78">
        <v>-3.4793357754960401</v>
      </c>
      <c r="T367" s="78">
        <v>-3.5222784992241398</v>
      </c>
      <c r="U367" s="78">
        <v>-8.9571089671677395</v>
      </c>
      <c r="V367" s="78">
        <v>-3.4797421044106298</v>
      </c>
      <c r="W367" s="78">
        <v>-8.7922110017713297</v>
      </c>
      <c r="X367" s="78">
        <v>2.4200279999999998E-3</v>
      </c>
      <c r="Y367" s="78">
        <v>2.3220839999999999E-3</v>
      </c>
      <c r="Z367" s="82">
        <v>9.9604599999999995E-6</v>
      </c>
      <c r="AA367" s="82">
        <v>9.9604599999999995E-6</v>
      </c>
      <c r="AB367" s="83">
        <f>((EXP(S367)*0.0047)/X367)*0.99279954</f>
        <v>5.9440534547223867E-2</v>
      </c>
      <c r="AC367" s="82">
        <f t="shared" si="229"/>
        <v>3.8727983645483138E-14</v>
      </c>
      <c r="AD367" s="82">
        <f t="shared" si="230"/>
        <v>3.866495981061584E-14</v>
      </c>
      <c r="AE367" s="82">
        <f t="shared" si="231"/>
        <v>9.7105708194383543E-7</v>
      </c>
      <c r="AF367" s="84">
        <f>((EXP(V367)*0.0047)/X367)*0.00720046</f>
        <v>4.3092819952983923E-4</v>
      </c>
      <c r="AG367" s="82">
        <f t="shared" si="232"/>
        <v>1.8056432842687836E-15</v>
      </c>
      <c r="AH367" s="83"/>
      <c r="AI367" s="83"/>
      <c r="AJ367" s="83"/>
      <c r="AK367" s="83"/>
      <c r="AL367" s="83"/>
      <c r="AM367" s="83"/>
      <c r="AN367" s="83"/>
      <c r="AO367" s="83"/>
      <c r="AP367" s="83"/>
      <c r="AQ367" s="83"/>
      <c r="AR367" s="83"/>
      <c r="AS367" s="83"/>
      <c r="AT367" s="83"/>
      <c r="AU367" s="83"/>
      <c r="AV367" s="83"/>
      <c r="AW367" s="83"/>
      <c r="AX367" s="83"/>
      <c r="AY367" s="83"/>
      <c r="AZ367" s="83"/>
      <c r="BA367" s="83"/>
      <c r="BB367" s="78"/>
    </row>
    <row r="368" spans="1:54" s="1" customFormat="1" x14ac:dyDescent="0.2">
      <c r="A368" s="1" t="s">
        <v>141</v>
      </c>
      <c r="B368" s="86">
        <v>1300</v>
      </c>
      <c r="C368" s="86" t="s">
        <v>2</v>
      </c>
      <c r="D368" s="87" t="s">
        <v>3</v>
      </c>
      <c r="E368" s="87" t="s">
        <v>142</v>
      </c>
      <c r="F368" s="86">
        <v>0.2</v>
      </c>
      <c r="G368" s="86">
        <f t="shared" si="220"/>
        <v>0.8</v>
      </c>
      <c r="H368" s="87" t="s">
        <v>143</v>
      </c>
      <c r="I368" s="86" t="s">
        <v>144</v>
      </c>
      <c r="J368" s="86"/>
      <c r="K368" s="86">
        <v>5.0999999999999996</v>
      </c>
      <c r="L368" s="88">
        <v>15.7538689648781</v>
      </c>
      <c r="M368" s="86">
        <v>0.52600771000000002</v>
      </c>
      <c r="N368" s="86"/>
      <c r="O368" s="86"/>
      <c r="P368" s="89">
        <v>1.1518278168106899</v>
      </c>
      <c r="Q368" s="89">
        <v>1.8701259455892101</v>
      </c>
      <c r="R368" s="89">
        <v>3.2868457930430899</v>
      </c>
      <c r="S368" s="86">
        <v>-3.3746002054212898</v>
      </c>
      <c r="T368" s="86">
        <v>-3.5207593185029098</v>
      </c>
      <c r="U368" s="86">
        <v>-10.113239015818399</v>
      </c>
      <c r="V368" s="86">
        <v>-3.3747758870890698</v>
      </c>
      <c r="W368" s="86">
        <v>-9.69084218380873</v>
      </c>
      <c r="X368" s="86">
        <v>1.8061812E-2</v>
      </c>
      <c r="Y368" s="86">
        <v>1.3548701E-2</v>
      </c>
      <c r="Z368" s="90">
        <v>9.9299999999999998E-6</v>
      </c>
      <c r="AA368" s="90">
        <v>9.9299999999999998E-6</v>
      </c>
      <c r="AB368" s="91">
        <f>((EXP(S368)*0.04)/X368)*0.99279954</f>
        <v>7.5264467483391162E-2</v>
      </c>
      <c r="AC368" s="90">
        <f t="shared" si="229"/>
        <v>4.9037934937597326E-14</v>
      </c>
      <c r="AD368" s="90">
        <f t="shared" si="230"/>
        <v>5.6483257540077384E-14</v>
      </c>
      <c r="AE368" s="90">
        <f t="shared" si="231"/>
        <v>1.4185574616966368E-6</v>
      </c>
      <c r="AF368" s="92">
        <f>((EXP(V368)*0.04)/X368)*0.00720046</f>
        <v>5.4577340677268286E-4</v>
      </c>
      <c r="AG368" s="90">
        <f t="shared" si="232"/>
        <v>2.2868591281489146E-15</v>
      </c>
      <c r="AH368" s="91"/>
      <c r="AI368" s="91"/>
      <c r="AJ368" s="91"/>
      <c r="AK368" s="91"/>
      <c r="AL368" s="91"/>
      <c r="AM368" s="91"/>
      <c r="AN368" s="91"/>
      <c r="AO368" s="91"/>
      <c r="AP368" s="91"/>
      <c r="AQ368" s="91"/>
      <c r="AR368" s="91"/>
      <c r="AS368" s="91"/>
      <c r="AT368" s="91"/>
      <c r="AU368" s="91"/>
      <c r="AV368" s="91"/>
      <c r="AW368" s="91"/>
      <c r="AX368" s="91"/>
      <c r="AY368" s="91"/>
      <c r="AZ368" s="91"/>
      <c r="BA368" s="91"/>
      <c r="BB368" s="86"/>
    </row>
    <row r="369" spans="1:55" s="1" customFormat="1" x14ac:dyDescent="0.2">
      <c r="A369" s="1" t="s">
        <v>141</v>
      </c>
      <c r="B369" s="86">
        <v>1300</v>
      </c>
      <c r="C369" s="86" t="s">
        <v>2</v>
      </c>
      <c r="D369" s="87" t="s">
        <v>3</v>
      </c>
      <c r="E369" s="87" t="s">
        <v>142</v>
      </c>
      <c r="F369" s="86">
        <v>0.2</v>
      </c>
      <c r="G369" s="86">
        <f t="shared" si="220"/>
        <v>0.8</v>
      </c>
      <c r="H369" s="87" t="s">
        <v>145</v>
      </c>
      <c r="I369" s="86" t="s">
        <v>144</v>
      </c>
      <c r="J369" s="86"/>
      <c r="K369" s="86">
        <v>5.0999999999999996</v>
      </c>
      <c r="L369" s="88">
        <v>15.7538689648781</v>
      </c>
      <c r="M369" s="86">
        <v>0.52600771000000002</v>
      </c>
      <c r="N369" s="86"/>
      <c r="O369" s="86"/>
      <c r="P369" s="89">
        <v>1.1002109045339099</v>
      </c>
      <c r="Q369" s="89">
        <v>1.00204163335273</v>
      </c>
      <c r="R369" s="89">
        <v>140.897933299795</v>
      </c>
      <c r="S369" s="86">
        <v>-3.18660343764649</v>
      </c>
      <c r="T369" s="86">
        <v>-3.3786107444361302</v>
      </c>
      <c r="U369" s="86">
        <v>-10.5950566688809</v>
      </c>
      <c r="V369" s="86">
        <v>-3.1860986965706202</v>
      </c>
      <c r="W369" s="86">
        <v>-5.7440576217314199</v>
      </c>
      <c r="X369" s="86">
        <v>1.8061812E-2</v>
      </c>
      <c r="Y369" s="86">
        <v>1.3548701E-2</v>
      </c>
      <c r="Z369" s="90">
        <v>9.9299999999999998E-6</v>
      </c>
      <c r="AA369" s="90">
        <v>9.9299999999999998E-6</v>
      </c>
      <c r="AB369" s="91">
        <f>((EXP(S369)*0.04)/X369)*0.99279954</f>
        <v>9.083138828592037E-2</v>
      </c>
      <c r="AC369" s="90">
        <f t="shared" si="229"/>
        <v>5.918043212143262E-14</v>
      </c>
      <c r="AD369" s="90">
        <f t="shared" si="230"/>
        <v>6.5110956755029038E-14</v>
      </c>
      <c r="AE369" s="90">
        <f t="shared" si="231"/>
        <v>1.6352391410413494E-6</v>
      </c>
      <c r="AF369" s="92">
        <f>((EXP(V369)*0.04)/X369)*0.00720046</f>
        <v>6.5910382684790803E-4</v>
      </c>
      <c r="AG369" s="90">
        <f t="shared" si="232"/>
        <v>2.7617278235266023E-15</v>
      </c>
      <c r="AH369" s="91"/>
      <c r="AI369" s="91"/>
      <c r="AJ369" s="91"/>
      <c r="AK369" s="91"/>
      <c r="AL369" s="91"/>
      <c r="AM369" s="91"/>
      <c r="AN369" s="91"/>
      <c r="AO369" s="91"/>
      <c r="AP369" s="91"/>
      <c r="AQ369" s="91"/>
      <c r="AR369" s="91"/>
      <c r="AS369" s="91"/>
      <c r="AT369" s="91"/>
      <c r="AU369" s="91"/>
      <c r="AV369" s="91"/>
      <c r="AW369" s="91"/>
      <c r="AX369" s="91"/>
      <c r="AY369" s="91"/>
      <c r="AZ369" s="91"/>
      <c r="BA369" s="91"/>
      <c r="BB369" s="86"/>
    </row>
    <row r="370" spans="1:55" s="1" customFormat="1" x14ac:dyDescent="0.2">
      <c r="A370" s="1" t="s">
        <v>141</v>
      </c>
      <c r="B370" s="86">
        <v>1300</v>
      </c>
      <c r="C370" s="86" t="s">
        <v>2</v>
      </c>
      <c r="D370" s="87" t="s">
        <v>3</v>
      </c>
      <c r="E370" s="87" t="s">
        <v>142</v>
      </c>
      <c r="F370" s="86">
        <v>0.2</v>
      </c>
      <c r="G370" s="86">
        <f t="shared" si="220"/>
        <v>0.8</v>
      </c>
      <c r="H370" s="87" t="s">
        <v>146</v>
      </c>
      <c r="I370" s="86" t="s">
        <v>144</v>
      </c>
      <c r="J370" s="86"/>
      <c r="K370" s="86">
        <v>5.0999999999999996</v>
      </c>
      <c r="L370" s="88">
        <v>15.7538689648781</v>
      </c>
      <c r="M370" s="86">
        <v>0.52600771000000002</v>
      </c>
      <c r="N370" s="86"/>
      <c r="O370" s="86"/>
      <c r="P370" s="89">
        <v>1.1131693170794601</v>
      </c>
      <c r="Q370" s="89">
        <v>1.1188790588536901</v>
      </c>
      <c r="R370" s="89">
        <v>141.235627320395</v>
      </c>
      <c r="S370" s="86">
        <v>-3.18713657290309</v>
      </c>
      <c r="T370" s="86">
        <v>-3.3674345850340699</v>
      </c>
      <c r="U370" s="86">
        <v>-10.4735927177079</v>
      </c>
      <c r="V370" s="86">
        <v>-3.1869027564144301</v>
      </c>
      <c r="W370" s="86">
        <v>-5.7424678211559099</v>
      </c>
      <c r="X370" s="86">
        <v>1.8061812E-2</v>
      </c>
      <c r="Y370" s="86">
        <v>1.3548701E-2</v>
      </c>
      <c r="Z370" s="90">
        <v>9.9299999999999998E-6</v>
      </c>
      <c r="AA370" s="90">
        <v>9.9299999999999998E-6</v>
      </c>
      <c r="AB370" s="91">
        <f>((EXP(S370)*0.04)/X370)*0.99279954</f>
        <v>9.0782975776773661E-2</v>
      </c>
      <c r="AC370" s="90">
        <f t="shared" si="229"/>
        <v>5.9148889355595257E-14</v>
      </c>
      <c r="AD370" s="90">
        <f t="shared" si="230"/>
        <v>6.5842728769976523E-14</v>
      </c>
      <c r="AE370" s="90">
        <f t="shared" si="231"/>
        <v>1.6536173418972047E-6</v>
      </c>
      <c r="AF370" s="92">
        <f>((EXP(V370)*0.04)/X370)*0.00720046</f>
        <v>6.5857408093008857E-4</v>
      </c>
      <c r="AG370" s="90">
        <f t="shared" si="232"/>
        <v>2.7595081215903559E-15</v>
      </c>
      <c r="AH370" s="91"/>
      <c r="AI370" s="91"/>
      <c r="AJ370" s="91"/>
      <c r="AK370" s="91"/>
      <c r="AL370" s="91"/>
      <c r="AM370" s="91"/>
      <c r="AN370" s="91"/>
      <c r="AO370" s="91"/>
      <c r="AP370" s="91"/>
      <c r="AQ370" s="91"/>
      <c r="AR370" s="91"/>
      <c r="AS370" s="91"/>
      <c r="AT370" s="91"/>
      <c r="AU370" s="91"/>
      <c r="AV370" s="91"/>
      <c r="AW370" s="91"/>
      <c r="AX370" s="91"/>
      <c r="AY370" s="91"/>
      <c r="AZ370" s="91"/>
      <c r="BA370" s="91"/>
      <c r="BB370" s="86"/>
    </row>
    <row r="371" spans="1:55" s="93" customFormat="1" x14ac:dyDescent="0.2">
      <c r="A371" s="93" t="s">
        <v>141</v>
      </c>
      <c r="B371" s="94">
        <v>1300</v>
      </c>
      <c r="C371" s="94" t="s">
        <v>2</v>
      </c>
      <c r="D371" s="95" t="s">
        <v>147</v>
      </c>
      <c r="E371" s="95" t="s">
        <v>142</v>
      </c>
      <c r="F371" s="94">
        <v>0.2</v>
      </c>
      <c r="G371" s="94">
        <f t="shared" si="220"/>
        <v>0.8</v>
      </c>
      <c r="H371" s="95" t="s">
        <v>143</v>
      </c>
      <c r="I371" s="94" t="s">
        <v>144</v>
      </c>
      <c r="J371" s="94"/>
      <c r="K371" s="94">
        <v>5.0999999999999996</v>
      </c>
      <c r="L371" s="96">
        <v>15.7538689648781</v>
      </c>
      <c r="M371" s="94"/>
      <c r="N371" s="96">
        <v>0.37234544596507785</v>
      </c>
      <c r="O371" s="96">
        <v>0.62765455403492221</v>
      </c>
      <c r="P371" s="97">
        <f t="shared" ref="P371:Q373" si="233">((P368*$O371*AC368)+(P365*$N371*AC365))/(AC368*$O371+AC365*$N371)</f>
        <v>1.1020508937958411</v>
      </c>
      <c r="Q371" s="97">
        <f t="shared" si="233"/>
        <v>1.6479200071724129</v>
      </c>
      <c r="R371" s="97">
        <f>((R368*$O371*AG368)+(R365*$N371*AG365))/(AG368*$O371+AG365*$N371)</f>
        <v>2.6632345597667348</v>
      </c>
      <c r="S371" s="94"/>
      <c r="T371" s="94"/>
      <c r="U371" s="94"/>
      <c r="V371" s="94"/>
      <c r="W371" s="94"/>
      <c r="X371" s="94"/>
      <c r="Y371" s="94"/>
      <c r="Z371" s="98"/>
      <c r="AA371" s="98"/>
      <c r="AB371" s="94"/>
      <c r="AC371" s="94"/>
      <c r="AD371" s="94"/>
      <c r="AE371" s="94"/>
      <c r="AF371" s="94"/>
      <c r="AG371" s="94"/>
      <c r="AH371" s="100"/>
      <c r="AI371" s="100"/>
      <c r="AJ371" s="100"/>
      <c r="AK371" s="100"/>
      <c r="AL371" s="100"/>
      <c r="AM371" s="100"/>
      <c r="AN371" s="100"/>
      <c r="AO371" s="100"/>
      <c r="AP371" s="100"/>
      <c r="AQ371" s="100"/>
      <c r="AR371" s="100"/>
      <c r="AS371" s="100"/>
      <c r="AT371" s="100"/>
      <c r="AU371" s="100"/>
      <c r="AV371" s="100"/>
      <c r="AW371" s="100"/>
      <c r="AX371" s="100"/>
      <c r="AY371" s="100"/>
      <c r="AZ371" s="100"/>
      <c r="BA371" s="100"/>
      <c r="BB371" s="96">
        <v>3.6830944617624524</v>
      </c>
      <c r="BC371" s="99">
        <f>($BE$3 - BB371*(2.7-3.3) - 200*(3.3)) / (1.03-3.3) * 1000</f>
        <v>2612.3979396223031</v>
      </c>
    </row>
    <row r="372" spans="1:55" s="93" customFormat="1" x14ac:dyDescent="0.2">
      <c r="A372" s="93" t="s">
        <v>141</v>
      </c>
      <c r="B372" s="94">
        <v>1300</v>
      </c>
      <c r="C372" s="94" t="s">
        <v>2</v>
      </c>
      <c r="D372" s="95" t="s">
        <v>147</v>
      </c>
      <c r="E372" s="95" t="s">
        <v>142</v>
      </c>
      <c r="F372" s="94">
        <v>0.2</v>
      </c>
      <c r="G372" s="94">
        <f t="shared" si="220"/>
        <v>0.8</v>
      </c>
      <c r="H372" s="95" t="s">
        <v>145</v>
      </c>
      <c r="I372" s="94" t="s">
        <v>144</v>
      </c>
      <c r="J372" s="94"/>
      <c r="K372" s="94">
        <v>5.0999999999999996</v>
      </c>
      <c r="L372" s="96">
        <v>15.7538689648781</v>
      </c>
      <c r="M372" s="94"/>
      <c r="N372" s="96">
        <v>0.37234544596507785</v>
      </c>
      <c r="O372" s="96">
        <v>0.62765455403492221</v>
      </c>
      <c r="P372" s="97">
        <f t="shared" si="233"/>
        <v>1.0725181646454895</v>
      </c>
      <c r="Q372" s="97">
        <f t="shared" si="233"/>
        <v>1.0015152621710472</v>
      </c>
      <c r="R372" s="97">
        <f>((R369*$O372*AG369)+(R366*$N372*AG366))/(AG369*$O372+AG366*$N372)</f>
        <v>101.60475111856486</v>
      </c>
      <c r="S372" s="94"/>
      <c r="T372" s="94"/>
      <c r="U372" s="94"/>
      <c r="V372" s="94"/>
      <c r="W372" s="94"/>
      <c r="X372" s="94"/>
      <c r="Y372" s="94"/>
      <c r="Z372" s="98"/>
      <c r="AA372" s="98"/>
      <c r="AB372" s="94"/>
      <c r="AC372" s="94"/>
      <c r="AD372" s="94"/>
      <c r="AE372" s="94"/>
      <c r="AF372" s="94"/>
      <c r="AG372" s="94"/>
      <c r="AH372" s="100"/>
      <c r="AI372" s="100"/>
      <c r="AJ372" s="100"/>
      <c r="AK372" s="100"/>
      <c r="AL372" s="100"/>
      <c r="AM372" s="100"/>
      <c r="AN372" s="100"/>
      <c r="AO372" s="100"/>
      <c r="AP372" s="100"/>
      <c r="AQ372" s="100"/>
      <c r="AR372" s="100"/>
      <c r="AS372" s="100"/>
      <c r="AT372" s="100"/>
      <c r="AU372" s="100"/>
      <c r="AV372" s="100"/>
      <c r="AW372" s="100"/>
      <c r="AX372" s="100"/>
      <c r="AY372" s="100"/>
      <c r="AZ372" s="100"/>
      <c r="BA372" s="100"/>
      <c r="BB372" s="96">
        <v>3.6830944617624524</v>
      </c>
      <c r="BC372" s="99">
        <f>($BE$3 - BB372*(2.7-3.3) - 200*(3.3)) / (1.03-3.3) * 1000</f>
        <v>2612.3979396223031</v>
      </c>
    </row>
    <row r="373" spans="1:55" s="93" customFormat="1" x14ac:dyDescent="0.2">
      <c r="A373" s="93" t="s">
        <v>141</v>
      </c>
      <c r="B373" s="94">
        <v>1300</v>
      </c>
      <c r="C373" s="94" t="s">
        <v>2</v>
      </c>
      <c r="D373" s="95" t="s">
        <v>147</v>
      </c>
      <c r="E373" s="95" t="s">
        <v>142</v>
      </c>
      <c r="F373" s="94">
        <v>0.2</v>
      </c>
      <c r="G373" s="94">
        <f t="shared" si="220"/>
        <v>0.8</v>
      </c>
      <c r="H373" s="95" t="s">
        <v>146</v>
      </c>
      <c r="I373" s="94" t="s">
        <v>144</v>
      </c>
      <c r="J373" s="94"/>
      <c r="K373" s="94">
        <v>5.0999999999999996</v>
      </c>
      <c r="L373" s="96">
        <v>15.7538689648781</v>
      </c>
      <c r="M373" s="94"/>
      <c r="N373" s="96">
        <v>0.37234544596507785</v>
      </c>
      <c r="O373" s="96">
        <v>0.62765455403492221</v>
      </c>
      <c r="P373" s="97">
        <f t="shared" si="233"/>
        <v>1.0810540543892622</v>
      </c>
      <c r="Q373" s="97">
        <f t="shared" si="233"/>
        <v>1.0925336726695027</v>
      </c>
      <c r="R373" s="97">
        <f>((R370*$O373*AG370)+(R367*$N373*AG367))/(AG370*$O373+AG367*$N373)</f>
        <v>102.07699733216012</v>
      </c>
      <c r="S373" s="94"/>
      <c r="T373" s="94"/>
      <c r="U373" s="94"/>
      <c r="V373" s="94"/>
      <c r="W373" s="94"/>
      <c r="X373" s="94"/>
      <c r="Y373" s="94"/>
      <c r="Z373" s="98"/>
      <c r="AA373" s="98"/>
      <c r="AB373" s="94"/>
      <c r="AC373" s="94"/>
      <c r="AD373" s="94"/>
      <c r="AE373" s="94"/>
      <c r="AF373" s="94"/>
      <c r="AG373" s="94"/>
      <c r="AH373" s="100"/>
      <c r="AI373" s="100"/>
      <c r="AJ373" s="100"/>
      <c r="AK373" s="100"/>
      <c r="AL373" s="100"/>
      <c r="AM373" s="100"/>
      <c r="AN373" s="100"/>
      <c r="AO373" s="100"/>
      <c r="AP373" s="100"/>
      <c r="AQ373" s="100"/>
      <c r="AR373" s="100"/>
      <c r="AS373" s="100"/>
      <c r="AT373" s="100"/>
      <c r="AU373" s="100"/>
      <c r="AV373" s="100"/>
      <c r="AW373" s="100"/>
      <c r="AX373" s="100"/>
      <c r="AY373" s="100"/>
      <c r="AZ373" s="100"/>
      <c r="BA373" s="100"/>
      <c r="BB373" s="96">
        <v>3.6830944617624524</v>
      </c>
      <c r="BC373" s="99">
        <f>($BE$3 - BB373*(2.7-3.3) - 200*(3.3)) / (1.03-3.3) * 1000</f>
        <v>2612.3979396223031</v>
      </c>
    </row>
    <row r="374" spans="1:55" s="77" customFormat="1" x14ac:dyDescent="0.2">
      <c r="A374" s="77" t="s">
        <v>141</v>
      </c>
      <c r="B374" s="78">
        <v>1300</v>
      </c>
      <c r="C374" s="78" t="s">
        <v>2</v>
      </c>
      <c r="D374" s="79" t="s">
        <v>4</v>
      </c>
      <c r="E374" s="79" t="s">
        <v>142</v>
      </c>
      <c r="F374" s="78">
        <v>0.5</v>
      </c>
      <c r="G374" s="78">
        <f t="shared" si="220"/>
        <v>0.5</v>
      </c>
      <c r="H374" s="79" t="s">
        <v>143</v>
      </c>
      <c r="I374" s="78" t="s">
        <v>144</v>
      </c>
      <c r="J374" s="78"/>
      <c r="K374" s="78">
        <v>5.0999999999999996</v>
      </c>
      <c r="L374" s="80">
        <v>15.7538689648781</v>
      </c>
      <c r="M374" s="78">
        <v>5.1157962000000001E-2</v>
      </c>
      <c r="N374" s="78"/>
      <c r="O374" s="78"/>
      <c r="P374" s="81">
        <v>0.98982419327556104</v>
      </c>
      <c r="Q374" s="81">
        <v>1.06019343183682</v>
      </c>
      <c r="R374" s="81">
        <v>1.27732937948944</v>
      </c>
      <c r="S374" s="78">
        <v>-3.0770313002794398</v>
      </c>
      <c r="T374" s="78">
        <v>-3.1280684969589201</v>
      </c>
      <c r="U374" s="78">
        <v>-8.5149399943156006</v>
      </c>
      <c r="V374" s="78">
        <v>-3.07742620327079</v>
      </c>
      <c r="W374" s="78">
        <v>-8.3187868589177594</v>
      </c>
      <c r="X374" s="78">
        <v>2.4081860000000001E-3</v>
      </c>
      <c r="Y374" s="78">
        <v>2.3118879999999998E-3</v>
      </c>
      <c r="Z374" s="82">
        <v>9.9791400000000001E-6</v>
      </c>
      <c r="AA374" s="82">
        <v>9.9791400000000001E-6</v>
      </c>
      <c r="AB374" s="83">
        <f>((EXP(S374)*0.0047)/X374)*0.99279954</f>
        <v>8.9316497387597241E-2</v>
      </c>
      <c r="AC374" s="82">
        <f t="shared" ref="AC374:AC379" si="234">AB374/238.050785*0.0000000001551</f>
        <v>5.8193417613877369E-14</v>
      </c>
      <c r="AD374" s="82">
        <f t="shared" ref="AD374:AD379" si="235">P374*AC374</f>
        <v>5.7601252643603987E-14</v>
      </c>
      <c r="AE374" s="82">
        <f t="shared" ref="AE374:AE379" si="236">AD374*230/0.000009158</f>
        <v>1.446635521732793E-6</v>
      </c>
      <c r="AF374" s="84">
        <f>((EXP(V374)*0.0047)/X374)*0.00720046</f>
        <v>6.475284496611053E-4</v>
      </c>
      <c r="AG374" s="82">
        <f t="shared" ref="AG374:AG379" si="237">AF374/235.043992*0.00000000098486385</f>
        <v>2.7132255391482942E-15</v>
      </c>
      <c r="AH374" s="83"/>
      <c r="AI374" s="83"/>
      <c r="AJ374" s="83"/>
      <c r="AK374" s="83"/>
      <c r="AL374" s="83"/>
      <c r="AM374" s="83"/>
      <c r="AN374" s="83"/>
      <c r="AO374" s="83"/>
      <c r="AP374" s="83"/>
      <c r="AQ374" s="83"/>
      <c r="AR374" s="83"/>
      <c r="AS374" s="83"/>
      <c r="AT374" s="83"/>
      <c r="AU374" s="83"/>
      <c r="AV374" s="83"/>
      <c r="AW374" s="83"/>
      <c r="AX374" s="83"/>
      <c r="AY374" s="83"/>
      <c r="AZ374" s="83"/>
      <c r="BA374" s="83"/>
      <c r="BB374" s="78"/>
    </row>
    <row r="375" spans="1:55" s="77" customFormat="1" x14ac:dyDescent="0.2">
      <c r="A375" s="77" t="s">
        <v>141</v>
      </c>
      <c r="B375" s="78">
        <v>1300</v>
      </c>
      <c r="C375" s="78" t="s">
        <v>2</v>
      </c>
      <c r="D375" s="79" t="s">
        <v>4</v>
      </c>
      <c r="E375" s="79" t="s">
        <v>142</v>
      </c>
      <c r="F375" s="78">
        <v>0.5</v>
      </c>
      <c r="G375" s="78">
        <f t="shared" si="220"/>
        <v>0.5</v>
      </c>
      <c r="H375" s="79" t="s">
        <v>145</v>
      </c>
      <c r="I375" s="78" t="s">
        <v>144</v>
      </c>
      <c r="J375" s="78"/>
      <c r="K375" s="78">
        <v>5.0999999999999996</v>
      </c>
      <c r="L375" s="80">
        <v>15.7538689648781</v>
      </c>
      <c r="M375" s="78">
        <v>5.1157962000000001E-2</v>
      </c>
      <c r="N375" s="78"/>
      <c r="O375" s="78"/>
      <c r="P375" s="81">
        <v>1.0009619552690501</v>
      </c>
      <c r="Q375" s="81">
        <v>1.00002082754885</v>
      </c>
      <c r="R375" s="81">
        <v>1.0044816858322601</v>
      </c>
      <c r="S375" s="78">
        <v>-3.0501596173715302</v>
      </c>
      <c r="T375" s="78">
        <v>-3.0900073939244201</v>
      </c>
      <c r="U375" s="78">
        <v>-8.5353094382108896</v>
      </c>
      <c r="V375" s="78">
        <v>-3.0505341982594598</v>
      </c>
      <c r="W375" s="78">
        <v>-8.5321530627444506</v>
      </c>
      <c r="X375" s="78">
        <v>2.4081860000000001E-3</v>
      </c>
      <c r="Y375" s="78">
        <v>2.3118879999999998E-3</v>
      </c>
      <c r="Z375" s="82">
        <v>9.9791400000000001E-6</v>
      </c>
      <c r="AA375" s="82">
        <v>9.9791400000000001E-6</v>
      </c>
      <c r="AB375" s="83">
        <f>((EXP(S375)*0.0047)/X375)*0.99279954</f>
        <v>9.1749119935985085E-2</v>
      </c>
      <c r="AC375" s="82">
        <f t="shared" si="234"/>
        <v>5.9778372510182186E-14</v>
      </c>
      <c r="AD375" s="82">
        <f t="shared" si="235"/>
        <v>5.9835876630593595E-14</v>
      </c>
      <c r="AE375" s="82">
        <f t="shared" si="236"/>
        <v>1.5027573296611189E-6</v>
      </c>
      <c r="AF375" s="84">
        <f>((EXP(V375)*0.0047)/X375)*0.00720046</f>
        <v>6.6517804078110277E-4</v>
      </c>
      <c r="AG375" s="82">
        <f t="shared" si="237"/>
        <v>2.7871795428795046E-15</v>
      </c>
      <c r="AH375" s="83"/>
      <c r="AI375" s="83"/>
      <c r="AJ375" s="83"/>
      <c r="AK375" s="83"/>
      <c r="AL375" s="83"/>
      <c r="AM375" s="83"/>
      <c r="AN375" s="83"/>
      <c r="AO375" s="83"/>
      <c r="AP375" s="83"/>
      <c r="AQ375" s="83"/>
      <c r="AR375" s="83"/>
      <c r="AS375" s="83"/>
      <c r="AT375" s="83"/>
      <c r="AU375" s="83"/>
      <c r="AV375" s="83"/>
      <c r="AW375" s="83"/>
      <c r="AX375" s="83"/>
      <c r="AY375" s="83"/>
      <c r="AZ375" s="83"/>
      <c r="BA375" s="83"/>
      <c r="BB375" s="78"/>
    </row>
    <row r="376" spans="1:55" s="77" customFormat="1" x14ac:dyDescent="0.2">
      <c r="A376" s="77" t="s">
        <v>141</v>
      </c>
      <c r="B376" s="78">
        <v>1300</v>
      </c>
      <c r="C376" s="78" t="s">
        <v>2</v>
      </c>
      <c r="D376" s="79" t="s">
        <v>4</v>
      </c>
      <c r="E376" s="79" t="s">
        <v>142</v>
      </c>
      <c r="F376" s="78">
        <v>0.5</v>
      </c>
      <c r="G376" s="78">
        <f t="shared" si="220"/>
        <v>0.5</v>
      </c>
      <c r="H376" s="79" t="s">
        <v>146</v>
      </c>
      <c r="I376" s="78" t="s">
        <v>144</v>
      </c>
      <c r="J376" s="78"/>
      <c r="K376" s="78">
        <v>5.0999999999999996</v>
      </c>
      <c r="L376" s="80">
        <v>15.7538689648781</v>
      </c>
      <c r="M376" s="78">
        <v>5.1157962000000001E-2</v>
      </c>
      <c r="N376" s="78"/>
      <c r="O376" s="78"/>
      <c r="P376" s="81">
        <v>0.99442284197545405</v>
      </c>
      <c r="Q376" s="81">
        <v>1.0091968377062901</v>
      </c>
      <c r="R376" s="81">
        <v>1.1963551068546501</v>
      </c>
      <c r="S376" s="78">
        <v>-3.0660035327740598</v>
      </c>
      <c r="T376" s="78">
        <v>-3.1123986534770101</v>
      </c>
      <c r="U376" s="78">
        <v>-8.5485394144328506</v>
      </c>
      <c r="V376" s="78">
        <v>-3.0661596580228401</v>
      </c>
      <c r="W376" s="78">
        <v>-8.3730112522864406</v>
      </c>
      <c r="X376" s="78">
        <v>2.4081860000000001E-3</v>
      </c>
      <c r="Y376" s="78">
        <v>2.3118879999999998E-3</v>
      </c>
      <c r="Z376" s="82">
        <v>9.9791400000000001E-6</v>
      </c>
      <c r="AA376" s="82">
        <v>9.9791400000000001E-6</v>
      </c>
      <c r="AB376" s="83">
        <f>((EXP(S376)*0.0047)/X376)*0.99279954</f>
        <v>9.0306909937728996E-2</v>
      </c>
      <c r="AC376" s="82">
        <f t="shared" si="234"/>
        <v>5.8838712635800669E-14</v>
      </c>
      <c r="AD376" s="82">
        <f t="shared" si="235"/>
        <v>5.8510559837469961E-14</v>
      </c>
      <c r="AE376" s="82">
        <f t="shared" si="236"/>
        <v>1.4694724571541922E-6</v>
      </c>
      <c r="AF376" s="84">
        <f>((EXP(V376)*0.0047)/X376)*0.00720046</f>
        <v>6.548651100401683E-4</v>
      </c>
      <c r="AG376" s="82">
        <f t="shared" si="237"/>
        <v>2.7439670676833715E-15</v>
      </c>
      <c r="AH376" s="83"/>
      <c r="AI376" s="83"/>
      <c r="AJ376" s="83"/>
      <c r="AK376" s="83"/>
      <c r="AL376" s="83"/>
      <c r="AM376" s="83"/>
      <c r="AN376" s="83"/>
      <c r="AO376" s="83"/>
      <c r="AP376" s="83"/>
      <c r="AQ376" s="83"/>
      <c r="AR376" s="83"/>
      <c r="AS376" s="83"/>
      <c r="AT376" s="83"/>
      <c r="AU376" s="83"/>
      <c r="AV376" s="83"/>
      <c r="AW376" s="83"/>
      <c r="AX376" s="83"/>
      <c r="AY376" s="83"/>
      <c r="AZ376" s="83"/>
      <c r="BA376" s="83"/>
      <c r="BB376" s="78"/>
    </row>
    <row r="377" spans="1:55" s="1" customFormat="1" x14ac:dyDescent="0.2">
      <c r="A377" s="1" t="s">
        <v>141</v>
      </c>
      <c r="B377" s="86">
        <v>1300</v>
      </c>
      <c r="C377" s="86" t="s">
        <v>2</v>
      </c>
      <c r="D377" s="87" t="s">
        <v>3</v>
      </c>
      <c r="E377" s="87" t="s">
        <v>142</v>
      </c>
      <c r="F377" s="86">
        <v>0.5</v>
      </c>
      <c r="G377" s="86">
        <f t="shared" si="220"/>
        <v>0.5</v>
      </c>
      <c r="H377" s="87" t="s">
        <v>143</v>
      </c>
      <c r="I377" s="86" t="s">
        <v>144</v>
      </c>
      <c r="J377" s="86"/>
      <c r="K377" s="86">
        <v>5.0999999999999996</v>
      </c>
      <c r="L377" s="88">
        <v>15.7538689648781</v>
      </c>
      <c r="M377" s="86">
        <v>0.34606195299999998</v>
      </c>
      <c r="N377" s="86"/>
      <c r="O377" s="86"/>
      <c r="P377" s="89">
        <v>1.16151930597826</v>
      </c>
      <c r="Q377" s="89">
        <v>1.5905904547543801</v>
      </c>
      <c r="R377" s="89">
        <v>3.5930044060616599</v>
      </c>
      <c r="S377" s="86">
        <v>-2.9617287120662898</v>
      </c>
      <c r="T377" s="86">
        <v>-3.1092454372054199</v>
      </c>
      <c r="U377" s="86">
        <v>-9.8510879457170795</v>
      </c>
      <c r="V377" s="86">
        <v>-2.9619746640919602</v>
      </c>
      <c r="W377" s="86">
        <v>-9.1861793605766398</v>
      </c>
      <c r="X377" s="86">
        <v>1.8065701999999999E-2</v>
      </c>
      <c r="Y377" s="86">
        <v>1.3420315E-2</v>
      </c>
      <c r="Z377" s="90">
        <v>9.9599999999999995E-6</v>
      </c>
      <c r="AA377" s="90">
        <v>9.9599999999999995E-6</v>
      </c>
      <c r="AB377" s="91">
        <f>((EXP(S377)*0.04)/X377)*0.99279954</f>
        <v>0.11371147158149447</v>
      </c>
      <c r="AC377" s="90">
        <f t="shared" si="234"/>
        <v>7.4087759224527632E-14</v>
      </c>
      <c r="AD377" s="90">
        <f t="shared" si="235"/>
        <v>8.6054362675957763E-14</v>
      </c>
      <c r="AE377" s="90">
        <f t="shared" si="236"/>
        <v>2.1612255312808788E-6</v>
      </c>
      <c r="AF377" s="92">
        <f>((EXP(V377)*0.04)/X377)*0.00720046</f>
        <v>8.2451040225160472E-4</v>
      </c>
      <c r="AG377" s="90">
        <f t="shared" si="237"/>
        <v>3.4548021509376173E-15</v>
      </c>
      <c r="AH377" s="91"/>
      <c r="AI377" s="91"/>
      <c r="AJ377" s="91"/>
      <c r="AK377" s="91"/>
      <c r="AL377" s="91"/>
      <c r="AM377" s="91"/>
      <c r="AN377" s="91"/>
      <c r="AO377" s="91"/>
      <c r="AP377" s="91"/>
      <c r="AQ377" s="91"/>
      <c r="AR377" s="91"/>
      <c r="AS377" s="91"/>
      <c r="AT377" s="91"/>
      <c r="AU377" s="91"/>
      <c r="AV377" s="91"/>
      <c r="AW377" s="91"/>
      <c r="AX377" s="91"/>
      <c r="AY377" s="91"/>
      <c r="AZ377" s="91"/>
      <c r="BA377" s="91"/>
      <c r="BB377" s="86"/>
    </row>
    <row r="378" spans="1:55" s="1" customFormat="1" x14ac:dyDescent="0.2">
      <c r="A378" s="1" t="s">
        <v>141</v>
      </c>
      <c r="B378" s="86">
        <v>1300</v>
      </c>
      <c r="C378" s="86" t="s">
        <v>2</v>
      </c>
      <c r="D378" s="87" t="s">
        <v>3</v>
      </c>
      <c r="E378" s="87" t="s">
        <v>142</v>
      </c>
      <c r="F378" s="86">
        <v>0.5</v>
      </c>
      <c r="G378" s="86">
        <f t="shared" si="220"/>
        <v>0.5</v>
      </c>
      <c r="H378" s="87" t="s">
        <v>145</v>
      </c>
      <c r="I378" s="86" t="s">
        <v>144</v>
      </c>
      <c r="J378" s="86"/>
      <c r="K378" s="86">
        <v>5.0999999999999996</v>
      </c>
      <c r="L378" s="88">
        <v>15.7538689648781</v>
      </c>
      <c r="M378" s="86">
        <v>0.34606195299999998</v>
      </c>
      <c r="N378" s="86"/>
      <c r="O378" s="86"/>
      <c r="P378" s="89">
        <v>1.07737090912266</v>
      </c>
      <c r="Q378" s="89">
        <v>1.0015682626604601</v>
      </c>
      <c r="R378" s="89">
        <v>1.90724938360306</v>
      </c>
      <c r="S378" s="86">
        <v>-2.9522797415245599</v>
      </c>
      <c r="T378" s="86">
        <v>-3.1750111334318101</v>
      </c>
      <c r="U378" s="86">
        <v>-10.379400830891599</v>
      </c>
      <c r="V378" s="86">
        <v>-2.95301880720731</v>
      </c>
      <c r="W378" s="86">
        <v>-9.8106012750843892</v>
      </c>
      <c r="X378" s="86">
        <v>1.8065701999999999E-2</v>
      </c>
      <c r="Y378" s="86">
        <v>1.3420315E-2</v>
      </c>
      <c r="Z378" s="90">
        <v>9.9599999999999995E-6</v>
      </c>
      <c r="AA378" s="90">
        <v>9.9599999999999995E-6</v>
      </c>
      <c r="AB378" s="91">
        <f>((EXP(S378)*0.04)/X378)*0.99279954</f>
        <v>0.11479102020619768</v>
      </c>
      <c r="AC378" s="90">
        <f t="shared" si="234"/>
        <v>7.4791130111086434E-14</v>
      </c>
      <c r="AD378" s="90">
        <f t="shared" si="235"/>
        <v>8.057778784209234E-14</v>
      </c>
      <c r="AE378" s="90">
        <f t="shared" si="236"/>
        <v>2.0236832500197903E-6</v>
      </c>
      <c r="AF378" s="92">
        <f>((EXP(V378)*0.04)/X378)*0.00720046</f>
        <v>8.3192776425315565E-4</v>
      </c>
      <c r="AG378" s="90">
        <f t="shared" si="237"/>
        <v>3.4858818294077274E-15</v>
      </c>
      <c r="AH378" s="91"/>
      <c r="AI378" s="91"/>
      <c r="AJ378" s="91"/>
      <c r="AK378" s="91"/>
      <c r="AL378" s="91"/>
      <c r="AM378" s="91"/>
      <c r="AN378" s="91"/>
      <c r="AO378" s="91"/>
      <c r="AP378" s="91"/>
      <c r="AQ378" s="91"/>
      <c r="AR378" s="91"/>
      <c r="AS378" s="91"/>
      <c r="AT378" s="91"/>
      <c r="AU378" s="91"/>
      <c r="AV378" s="91"/>
      <c r="AW378" s="91"/>
      <c r="AX378" s="91"/>
      <c r="AY378" s="91"/>
      <c r="AZ378" s="91"/>
      <c r="BA378" s="91"/>
      <c r="BB378" s="86"/>
    </row>
    <row r="379" spans="1:55" s="1" customFormat="1" x14ac:dyDescent="0.2">
      <c r="A379" s="1" t="s">
        <v>141</v>
      </c>
      <c r="B379" s="86">
        <v>1300</v>
      </c>
      <c r="C379" s="86" t="s">
        <v>2</v>
      </c>
      <c r="D379" s="87" t="s">
        <v>3</v>
      </c>
      <c r="E379" s="87" t="s">
        <v>142</v>
      </c>
      <c r="F379" s="86">
        <v>0.5</v>
      </c>
      <c r="G379" s="86">
        <f t="shared" si="220"/>
        <v>0.5</v>
      </c>
      <c r="H379" s="87" t="s">
        <v>146</v>
      </c>
      <c r="I379" s="86" t="s">
        <v>144</v>
      </c>
      <c r="J379" s="86"/>
      <c r="K379" s="86">
        <v>5.0999999999999996</v>
      </c>
      <c r="L379" s="88">
        <v>15.7538689648781</v>
      </c>
      <c r="M379" s="86">
        <v>0.34606195299999998</v>
      </c>
      <c r="N379" s="86"/>
      <c r="O379" s="86"/>
      <c r="P379" s="89">
        <v>1.1005705022643999</v>
      </c>
      <c r="Q379" s="89">
        <v>1.10208498481254</v>
      </c>
      <c r="R379" s="89">
        <v>2.4488391273121999</v>
      </c>
      <c r="S379" s="86">
        <v>-2.95422659201967</v>
      </c>
      <c r="T379" s="86">
        <v>-3.1556599652544701</v>
      </c>
      <c r="U379" s="86">
        <v>-10.2644529736137</v>
      </c>
      <c r="V379" s="86">
        <v>-2.9542623349777202</v>
      </c>
      <c r="W379" s="86">
        <v>-9.5618097434681601</v>
      </c>
      <c r="X379" s="86">
        <v>1.8065701999999999E-2</v>
      </c>
      <c r="Y379" s="86">
        <v>1.3420315E-2</v>
      </c>
      <c r="Z379" s="90">
        <v>9.9599999999999995E-6</v>
      </c>
      <c r="AA379" s="90">
        <v>9.9599999999999995E-6</v>
      </c>
      <c r="AB379" s="91">
        <f>((EXP(S379)*0.04)/X379)*0.99279954</f>
        <v>0.11456775665257329</v>
      </c>
      <c r="AC379" s="90">
        <f t="shared" si="234"/>
        <v>7.4645664608138628E-14</v>
      </c>
      <c r="AD379" s="90">
        <f t="shared" si="235"/>
        <v>8.2152816589639063E-14</v>
      </c>
      <c r="AE379" s="90">
        <f t="shared" si="236"/>
        <v>2.0632395518253968E-6</v>
      </c>
      <c r="AF379" s="92">
        <f>((EXP(V379)*0.04)/X379)*0.00720046</f>
        <v>8.3089388193924568E-4</v>
      </c>
      <c r="AG379" s="90">
        <f t="shared" si="237"/>
        <v>3.4815497326480526E-15</v>
      </c>
      <c r="AH379" s="91"/>
      <c r="AI379" s="91"/>
      <c r="AJ379" s="91"/>
      <c r="AK379" s="91"/>
      <c r="AL379" s="91"/>
      <c r="AM379" s="91"/>
      <c r="AN379" s="91"/>
      <c r="AO379" s="91"/>
      <c r="AP379" s="91"/>
      <c r="AQ379" s="91"/>
      <c r="AR379" s="91"/>
      <c r="AS379" s="91"/>
      <c r="AT379" s="91"/>
      <c r="AU379" s="91"/>
      <c r="AV379" s="91"/>
      <c r="AW379" s="91"/>
      <c r="AX379" s="91"/>
      <c r="AY379" s="91"/>
      <c r="AZ379" s="91"/>
      <c r="BA379" s="91"/>
      <c r="BB379" s="86"/>
    </row>
    <row r="380" spans="1:55" s="93" customFormat="1" x14ac:dyDescent="0.2">
      <c r="A380" s="93" t="s">
        <v>141</v>
      </c>
      <c r="B380" s="94">
        <v>1300</v>
      </c>
      <c r="C380" s="94" t="s">
        <v>2</v>
      </c>
      <c r="D380" s="95" t="s">
        <v>147</v>
      </c>
      <c r="E380" s="95" t="s">
        <v>142</v>
      </c>
      <c r="F380" s="94">
        <v>0.5</v>
      </c>
      <c r="G380" s="94">
        <f t="shared" si="220"/>
        <v>0.5</v>
      </c>
      <c r="H380" s="95" t="s">
        <v>143</v>
      </c>
      <c r="I380" s="94" t="s">
        <v>144</v>
      </c>
      <c r="J380" s="94"/>
      <c r="K380" s="94">
        <v>5.0999999999999996</v>
      </c>
      <c r="L380" s="96">
        <v>15.7538689648781</v>
      </c>
      <c r="M380" s="94"/>
      <c r="N380" s="96">
        <v>0.12837162837162838</v>
      </c>
      <c r="O380" s="96">
        <v>0.87162837162837159</v>
      </c>
      <c r="P380" s="97">
        <f t="shared" ref="P380:Q382" si="238">((P377*$O380*AC377)+(P374*$N380*AC374))/(AC377*$O380+AC374*$N380)</f>
        <v>1.1437167371195367</v>
      </c>
      <c r="Q380" s="97">
        <f t="shared" si="238"/>
        <v>1.5429950080897312</v>
      </c>
      <c r="R380" s="97">
        <f>((R377*$O380*AG377)+(R374*$N380*AG374))/(AG377*$O380+AG374*$N380)</f>
        <v>3.3529308245643463</v>
      </c>
      <c r="S380" s="94"/>
      <c r="T380" s="94"/>
      <c r="U380" s="94"/>
      <c r="V380" s="94"/>
      <c r="W380" s="94"/>
      <c r="X380" s="94"/>
      <c r="Y380" s="94"/>
      <c r="Z380" s="98"/>
      <c r="AA380" s="98"/>
      <c r="AB380" s="94"/>
      <c r="AC380" s="94"/>
      <c r="AD380" s="94"/>
      <c r="AE380" s="94"/>
      <c r="AF380" s="94"/>
      <c r="AG380" s="94"/>
      <c r="AH380" s="100"/>
      <c r="AI380" s="100"/>
      <c r="AJ380" s="100"/>
      <c r="AK380" s="100"/>
      <c r="AL380" s="100"/>
      <c r="AM380" s="100"/>
      <c r="AN380" s="100"/>
      <c r="AO380" s="100"/>
      <c r="AP380" s="100"/>
      <c r="AQ380" s="100"/>
      <c r="AR380" s="100"/>
      <c r="AS380" s="100"/>
      <c r="AT380" s="100"/>
      <c r="AU380" s="100"/>
      <c r="AV380" s="100"/>
      <c r="AW380" s="100"/>
      <c r="AX380" s="100"/>
      <c r="AY380" s="100"/>
      <c r="AZ380" s="100"/>
      <c r="BA380" s="100"/>
      <c r="BB380" s="96">
        <v>4.3967107915470649</v>
      </c>
      <c r="BC380" s="99">
        <f>($BE$3 - BB380*(2.7-3.3) - 200*(3.3)) / (1.03-3.3) * 1000</f>
        <v>2423.7768832915817</v>
      </c>
    </row>
    <row r="381" spans="1:55" s="93" customFormat="1" x14ac:dyDescent="0.2">
      <c r="A381" s="93" t="s">
        <v>141</v>
      </c>
      <c r="B381" s="94">
        <v>1300</v>
      </c>
      <c r="C381" s="94" t="s">
        <v>2</v>
      </c>
      <c r="D381" s="95" t="s">
        <v>147</v>
      </c>
      <c r="E381" s="95" t="s">
        <v>142</v>
      </c>
      <c r="F381" s="94">
        <v>0.5</v>
      </c>
      <c r="G381" s="94">
        <f t="shared" si="220"/>
        <v>0.5</v>
      </c>
      <c r="H381" s="95" t="s">
        <v>145</v>
      </c>
      <c r="I381" s="94" t="s">
        <v>144</v>
      </c>
      <c r="J381" s="94"/>
      <c r="K381" s="94">
        <v>5.0999999999999996</v>
      </c>
      <c r="L381" s="96">
        <v>15.7538689648781</v>
      </c>
      <c r="M381" s="94"/>
      <c r="N381" s="96">
        <v>0.12837162837162838</v>
      </c>
      <c r="O381" s="96">
        <v>0.87162837162837159</v>
      </c>
      <c r="P381" s="97">
        <f t="shared" si="238"/>
        <v>1.0693237077204349</v>
      </c>
      <c r="Q381" s="97">
        <f t="shared" si="238"/>
        <v>1.0014157094191571</v>
      </c>
      <c r="R381" s="97">
        <f>((R378*$O381*AG378)+(R375*$N381*AG375))/(AG378*$O381+AG375*$N381)</f>
        <v>1.8121411210180614</v>
      </c>
      <c r="S381" s="94"/>
      <c r="T381" s="94"/>
      <c r="U381" s="94"/>
      <c r="V381" s="94"/>
      <c r="W381" s="94"/>
      <c r="X381" s="94"/>
      <c r="Y381" s="94"/>
      <c r="Z381" s="98"/>
      <c r="AA381" s="98"/>
      <c r="AB381" s="94"/>
      <c r="AC381" s="94"/>
      <c r="AD381" s="94"/>
      <c r="AE381" s="94"/>
      <c r="AF381" s="94"/>
      <c r="AG381" s="94"/>
      <c r="AH381" s="100"/>
      <c r="AI381" s="100"/>
      <c r="AJ381" s="100"/>
      <c r="AK381" s="100"/>
      <c r="AL381" s="100"/>
      <c r="AM381" s="100"/>
      <c r="AN381" s="100"/>
      <c r="AO381" s="100"/>
      <c r="AP381" s="100"/>
      <c r="AQ381" s="100"/>
      <c r="AR381" s="100"/>
      <c r="AS381" s="100"/>
      <c r="AT381" s="100"/>
      <c r="AU381" s="100"/>
      <c r="AV381" s="100"/>
      <c r="AW381" s="100"/>
      <c r="AX381" s="100"/>
      <c r="AY381" s="100"/>
      <c r="AZ381" s="100"/>
      <c r="BA381" s="100"/>
      <c r="BB381" s="96">
        <v>4.3967107915470649</v>
      </c>
      <c r="BC381" s="99">
        <f>($BE$3 - BB381*(2.7-3.3) - 200*(3.3)) / (1.03-3.3) * 1000</f>
        <v>2423.7768832915817</v>
      </c>
    </row>
    <row r="382" spans="1:55" s="93" customFormat="1" x14ac:dyDescent="0.2">
      <c r="A382" s="93" t="s">
        <v>141</v>
      </c>
      <c r="B382" s="94">
        <v>1300</v>
      </c>
      <c r="C382" s="94" t="s">
        <v>2</v>
      </c>
      <c r="D382" s="95" t="s">
        <v>147</v>
      </c>
      <c r="E382" s="95" t="s">
        <v>142</v>
      </c>
      <c r="F382" s="94">
        <v>0.5</v>
      </c>
      <c r="G382" s="94">
        <f t="shared" si="220"/>
        <v>0.5</v>
      </c>
      <c r="H382" s="95" t="s">
        <v>146</v>
      </c>
      <c r="I382" s="94" t="s">
        <v>144</v>
      </c>
      <c r="J382" s="94"/>
      <c r="K382" s="94">
        <v>5.0999999999999996</v>
      </c>
      <c r="L382" s="96">
        <v>15.7538689648781</v>
      </c>
      <c r="M382" s="94"/>
      <c r="N382" s="96">
        <v>0.12837162837162838</v>
      </c>
      <c r="O382" s="96">
        <v>0.87162837162837159</v>
      </c>
      <c r="P382" s="97">
        <f t="shared" si="238"/>
        <v>1.0895295299055607</v>
      </c>
      <c r="Q382" s="97">
        <f t="shared" si="238"/>
        <v>1.0932665952059983</v>
      </c>
      <c r="R382" s="97">
        <f>((R379*$O382*AG379)+(R376*$N382*AG376))/(AG379*$O382+AG376*$N382)</f>
        <v>2.3185757760873846</v>
      </c>
      <c r="S382" s="94"/>
      <c r="T382" s="94"/>
      <c r="U382" s="94"/>
      <c r="V382" s="94"/>
      <c r="W382" s="94"/>
      <c r="X382" s="94"/>
      <c r="Y382" s="94"/>
      <c r="Z382" s="98"/>
      <c r="AA382" s="98"/>
      <c r="AB382" s="94"/>
      <c r="AC382" s="94"/>
      <c r="AD382" s="94"/>
      <c r="AE382" s="94"/>
      <c r="AF382" s="94"/>
      <c r="AG382" s="94"/>
      <c r="AH382" s="100"/>
      <c r="AI382" s="100"/>
      <c r="AJ382" s="100"/>
      <c r="AK382" s="100"/>
      <c r="AL382" s="100"/>
      <c r="AM382" s="100"/>
      <c r="AN382" s="100"/>
      <c r="AO382" s="100"/>
      <c r="AP382" s="100"/>
      <c r="AQ382" s="100"/>
      <c r="AR382" s="100"/>
      <c r="AS382" s="100"/>
      <c r="AT382" s="100"/>
      <c r="AU382" s="100"/>
      <c r="AV382" s="100"/>
      <c r="AW382" s="100"/>
      <c r="AX382" s="100"/>
      <c r="AY382" s="100"/>
      <c r="AZ382" s="100"/>
      <c r="BA382" s="100"/>
      <c r="BB382" s="96">
        <v>4.3967107915470649</v>
      </c>
      <c r="BC382" s="99">
        <f>($BE$3 - BB382*(2.7-3.3) - 200*(3.3)) / (1.03-3.3) * 1000</f>
        <v>2423.7768832915817</v>
      </c>
    </row>
    <row r="383" spans="1:55" s="77" customFormat="1" x14ac:dyDescent="0.2">
      <c r="A383" s="77" t="s">
        <v>141</v>
      </c>
      <c r="B383" s="78">
        <v>1400</v>
      </c>
      <c r="C383" s="78" t="s">
        <v>2</v>
      </c>
      <c r="D383" s="79" t="s">
        <v>4</v>
      </c>
      <c r="E383" s="79" t="s">
        <v>142</v>
      </c>
      <c r="F383" s="78">
        <v>0.01</v>
      </c>
      <c r="G383" s="78">
        <f t="shared" si="220"/>
        <v>0.99</v>
      </c>
      <c r="H383" s="79" t="s">
        <v>143</v>
      </c>
      <c r="I383" s="78" t="s">
        <v>144</v>
      </c>
      <c r="J383" s="78"/>
      <c r="K383" s="78">
        <v>5.0999999999999996</v>
      </c>
      <c r="L383" s="80">
        <v>15.7538689648781</v>
      </c>
      <c r="M383" s="78">
        <v>0.21618204599999999</v>
      </c>
      <c r="N383" s="78"/>
      <c r="O383" s="78"/>
      <c r="P383" s="81">
        <v>1.0193005910399899</v>
      </c>
      <c r="Q383" s="81">
        <v>1.12017973659384</v>
      </c>
      <c r="R383" s="81">
        <v>1.4325589932639999</v>
      </c>
      <c r="S383" s="78">
        <v>-3.7887755018053002</v>
      </c>
      <c r="T383" s="78">
        <v>-4.0813720934672402</v>
      </c>
      <c r="U383" s="78">
        <v>-9.8604774684729293</v>
      </c>
      <c r="V383" s="78">
        <v>-3.7890619159511099</v>
      </c>
      <c r="W383" s="78">
        <v>-9.6339073803999504</v>
      </c>
      <c r="X383" s="78">
        <v>4.8988199999999999E-3</v>
      </c>
      <c r="Y383" s="78">
        <v>3.5868739999999999E-3</v>
      </c>
      <c r="Z383" s="82">
        <v>9.8990800000000001E-6</v>
      </c>
      <c r="AA383" s="82">
        <v>9.8990800000000001E-6</v>
      </c>
      <c r="AB383" s="83">
        <f>((EXP(S383)*0.0047)/X383)*0.99279954</f>
        <v>2.1548827736152316E-2</v>
      </c>
      <c r="AC383" s="82">
        <f t="shared" ref="AC383:AC388" si="239">AB383/238.050785*0.0000000001551</f>
        <v>1.4039958666287216E-14</v>
      </c>
      <c r="AD383" s="82">
        <f t="shared" ref="AD383:AD388" si="240">P383*AC383</f>
        <v>1.4310938166723587E-14</v>
      </c>
      <c r="AE383" s="82">
        <f t="shared" ref="AE383:AE388" si="241">AD383*230/0.000009158</f>
        <v>3.5941425839117988E-7</v>
      </c>
      <c r="AF383" s="84">
        <f>((EXP(V383)*0.0047)/X383)*0.00720046</f>
        <v>1.56242052735159E-4</v>
      </c>
      <c r="AG383" s="82">
        <f t="shared" ref="AG383:AG388" si="242">AF383/235.043992*0.00000000098486385</f>
        <v>6.5467382628802403E-16</v>
      </c>
      <c r="AH383" s="83"/>
      <c r="AI383" s="83"/>
      <c r="AJ383" s="83"/>
      <c r="AK383" s="83"/>
      <c r="AL383" s="83"/>
      <c r="AM383" s="83"/>
      <c r="AN383" s="83"/>
      <c r="AO383" s="83"/>
      <c r="AP383" s="83"/>
      <c r="AQ383" s="83"/>
      <c r="AR383" s="83"/>
      <c r="AS383" s="83"/>
      <c r="AT383" s="83"/>
      <c r="AU383" s="83"/>
      <c r="AV383" s="83"/>
      <c r="AW383" s="83"/>
      <c r="AX383" s="83"/>
      <c r="AY383" s="83"/>
      <c r="AZ383" s="83"/>
      <c r="BA383" s="83"/>
      <c r="BB383" s="78"/>
    </row>
    <row r="384" spans="1:55" s="77" customFormat="1" x14ac:dyDescent="0.2">
      <c r="A384" s="77" t="s">
        <v>141</v>
      </c>
      <c r="B384" s="78">
        <v>1400</v>
      </c>
      <c r="C384" s="78" t="s">
        <v>2</v>
      </c>
      <c r="D384" s="79" t="s">
        <v>4</v>
      </c>
      <c r="E384" s="79" t="s">
        <v>142</v>
      </c>
      <c r="F384" s="78">
        <v>0.01</v>
      </c>
      <c r="G384" s="78">
        <f t="shared" si="220"/>
        <v>0.99</v>
      </c>
      <c r="H384" s="79" t="s">
        <v>145</v>
      </c>
      <c r="I384" s="78" t="s">
        <v>144</v>
      </c>
      <c r="J384" s="78"/>
      <c r="K384" s="78">
        <v>5.0999999999999996</v>
      </c>
      <c r="L384" s="80">
        <v>15.7538689648781</v>
      </c>
      <c r="M384" s="78">
        <v>0.21618204599999999</v>
      </c>
      <c r="N384" s="78"/>
      <c r="O384" s="78"/>
      <c r="P384" s="81">
        <v>1.03213965033414</v>
      </c>
      <c r="Q384" s="81">
        <v>1.0006750896752601</v>
      </c>
      <c r="R384" s="81">
        <v>1.31703843388822</v>
      </c>
      <c r="S384" s="78">
        <v>-3.7684376209470201</v>
      </c>
      <c r="T384" s="78">
        <v>-4.0485169316542704</v>
      </c>
      <c r="U384" s="78">
        <v>-9.9404365962884906</v>
      </c>
      <c r="V384" s="78">
        <v>-3.7688606250105301</v>
      </c>
      <c r="W384" s="78">
        <v>-9.6977828350102797</v>
      </c>
      <c r="X384" s="78">
        <v>4.8988199999999999E-3</v>
      </c>
      <c r="Y384" s="78">
        <v>3.5868739999999999E-3</v>
      </c>
      <c r="Z384" s="82">
        <v>9.8990800000000001E-6</v>
      </c>
      <c r="AA384" s="82">
        <v>9.8990800000000001E-6</v>
      </c>
      <c r="AB384" s="83">
        <f>((EXP(S384)*0.0047)/X384)*0.99279954</f>
        <v>2.1991572208545297E-2</v>
      </c>
      <c r="AC384" s="82">
        <f t="shared" si="239"/>
        <v>1.4328425128047262E-14</v>
      </c>
      <c r="AD384" s="82">
        <f t="shared" si="240"/>
        <v>1.4788935701501605E-14</v>
      </c>
      <c r="AE384" s="82">
        <f t="shared" si="241"/>
        <v>3.7141900102045961E-7</v>
      </c>
      <c r="AF384" s="84">
        <f>((EXP(V384)*0.0047)/X384)*0.00720046</f>
        <v>1.5943044024252571E-4</v>
      </c>
      <c r="AG384" s="82">
        <f t="shared" si="242"/>
        <v>6.6803357043241852E-16</v>
      </c>
      <c r="AH384" s="83"/>
      <c r="AI384" s="83"/>
      <c r="AJ384" s="83"/>
      <c r="AK384" s="83"/>
      <c r="AL384" s="83"/>
      <c r="AM384" s="83"/>
      <c r="AN384" s="83"/>
      <c r="AO384" s="83"/>
      <c r="AP384" s="83"/>
      <c r="AQ384" s="83"/>
      <c r="AR384" s="83"/>
      <c r="AS384" s="83"/>
      <c r="AT384" s="83"/>
      <c r="AU384" s="83"/>
      <c r="AV384" s="83"/>
      <c r="AW384" s="83"/>
      <c r="AX384" s="83"/>
      <c r="AY384" s="83"/>
      <c r="AZ384" s="83"/>
      <c r="BA384" s="83"/>
      <c r="BB384" s="78"/>
    </row>
    <row r="385" spans="1:55" s="77" customFormat="1" x14ac:dyDescent="0.2">
      <c r="A385" s="77" t="s">
        <v>141</v>
      </c>
      <c r="B385" s="78">
        <v>1400</v>
      </c>
      <c r="C385" s="78" t="s">
        <v>2</v>
      </c>
      <c r="D385" s="79" t="s">
        <v>4</v>
      </c>
      <c r="E385" s="79" t="s">
        <v>142</v>
      </c>
      <c r="F385" s="78">
        <v>0.01</v>
      </c>
      <c r="G385" s="78">
        <f t="shared" si="220"/>
        <v>0.99</v>
      </c>
      <c r="H385" s="79" t="s">
        <v>146</v>
      </c>
      <c r="I385" s="78" t="s">
        <v>144</v>
      </c>
      <c r="J385" s="78"/>
      <c r="K385" s="78">
        <v>5.0999999999999996</v>
      </c>
      <c r="L385" s="80">
        <v>15.7538689648781</v>
      </c>
      <c r="M385" s="78">
        <v>0.21618204599999999</v>
      </c>
      <c r="N385" s="78"/>
      <c r="O385" s="78"/>
      <c r="P385" s="81">
        <v>1.0313086498527699</v>
      </c>
      <c r="Q385" s="81">
        <v>1.0338024325388999</v>
      </c>
      <c r="R385" s="81">
        <v>1.4451012074899701</v>
      </c>
      <c r="S385" s="78">
        <v>-3.7685798100874699</v>
      </c>
      <c r="T385" s="78">
        <v>-4.0494645691563003</v>
      </c>
      <c r="U385" s="78">
        <v>-9.9088154089109501</v>
      </c>
      <c r="V385" s="78">
        <v>-3.7693050648071802</v>
      </c>
      <c r="W385" s="78">
        <v>-9.6054335211518609</v>
      </c>
      <c r="X385" s="78">
        <v>4.8988199999999999E-3</v>
      </c>
      <c r="Y385" s="78">
        <v>3.5868739999999999E-3</v>
      </c>
      <c r="Z385" s="82">
        <v>9.8990800000000001E-6</v>
      </c>
      <c r="AA385" s="82">
        <v>9.8990800000000001E-6</v>
      </c>
      <c r="AB385" s="83">
        <f>((EXP(S385)*0.0047)/X385)*0.99279954</f>
        <v>2.198844546809536E-2</v>
      </c>
      <c r="AC385" s="82">
        <f t="shared" si="239"/>
        <v>1.432638792643171E-14</v>
      </c>
      <c r="AD385" s="82">
        <f t="shared" si="240"/>
        <v>1.4774927789675312E-14</v>
      </c>
      <c r="AE385" s="82">
        <f t="shared" si="241"/>
        <v>3.7106719716371717E-7</v>
      </c>
      <c r="AF385" s="84">
        <f>((EXP(V385)*0.0047)/X385)*0.00720046</f>
        <v>1.5935959875363901E-4</v>
      </c>
      <c r="AG385" s="82">
        <f t="shared" si="242"/>
        <v>6.6773673569569098E-16</v>
      </c>
      <c r="AH385" s="83"/>
      <c r="AI385" s="83"/>
      <c r="AJ385" s="83"/>
      <c r="AK385" s="83"/>
      <c r="AL385" s="83"/>
      <c r="AM385" s="83"/>
      <c r="AN385" s="83"/>
      <c r="AO385" s="83"/>
      <c r="AP385" s="83"/>
      <c r="AQ385" s="83"/>
      <c r="AR385" s="83"/>
      <c r="AS385" s="83"/>
      <c r="AT385" s="83"/>
      <c r="AU385" s="83"/>
      <c r="AV385" s="83"/>
      <c r="AW385" s="83"/>
      <c r="AX385" s="83"/>
      <c r="AY385" s="83"/>
      <c r="AZ385" s="83"/>
      <c r="BA385" s="83"/>
      <c r="BB385" s="78"/>
    </row>
    <row r="386" spans="1:55" s="1" customFormat="1" x14ac:dyDescent="0.2">
      <c r="A386" s="1" t="s">
        <v>141</v>
      </c>
      <c r="B386" s="86">
        <v>1400</v>
      </c>
      <c r="C386" s="86" t="s">
        <v>2</v>
      </c>
      <c r="D386" s="87" t="s">
        <v>3</v>
      </c>
      <c r="E386" s="87" t="s">
        <v>142</v>
      </c>
      <c r="F386" s="86">
        <v>0.01</v>
      </c>
      <c r="G386" s="86">
        <f t="shared" si="220"/>
        <v>0.99</v>
      </c>
      <c r="H386" s="87" t="s">
        <v>143</v>
      </c>
      <c r="I386" s="86" t="s">
        <v>144</v>
      </c>
      <c r="J386" s="86"/>
      <c r="K386" s="86">
        <v>5.0999999999999996</v>
      </c>
      <c r="L386" s="88">
        <v>15.7538689648781</v>
      </c>
      <c r="M386" s="86">
        <v>0.87753532899999998</v>
      </c>
      <c r="N386" s="86"/>
      <c r="O386" s="86"/>
      <c r="P386" s="89">
        <v>1.18236169575339</v>
      </c>
      <c r="Q386" s="89">
        <v>1.1646826369022001</v>
      </c>
      <c r="R386" s="89">
        <v>2.9020502025666799</v>
      </c>
      <c r="S386" s="86">
        <v>-4.0903234636880503</v>
      </c>
      <c r="T386" s="86">
        <v>-4.3155600082405696</v>
      </c>
      <c r="U386" s="86">
        <v>-11.0680113009967</v>
      </c>
      <c r="V386" s="86">
        <v>-4.0904873085824898</v>
      </c>
      <c r="W386" s="86">
        <v>-10.3227202028592</v>
      </c>
      <c r="X386" s="86">
        <v>1.468498E-2</v>
      </c>
      <c r="Y386" s="86">
        <v>9.9152579999999997E-3</v>
      </c>
      <c r="Z386" s="90">
        <v>9.9436099999999998E-6</v>
      </c>
      <c r="AA386" s="90">
        <v>9.9436099999999998E-6</v>
      </c>
      <c r="AB386" s="91">
        <f>((EXP(S386)*0.04)/X386)*0.99279954</f>
        <v>4.5252574260584384E-2</v>
      </c>
      <c r="AC386" s="90">
        <f t="shared" si="239"/>
        <v>2.9483936664256907E-14</v>
      </c>
      <c r="AD386" s="90">
        <f t="shared" si="240"/>
        <v>3.4860677351836344E-14</v>
      </c>
      <c r="AE386" s="90">
        <f t="shared" si="241"/>
        <v>8.7551384482663899E-7</v>
      </c>
      <c r="AF386" s="92">
        <f>((EXP(V386)*0.04)/X386)*0.00720046</f>
        <v>3.2814879035871197E-4</v>
      </c>
      <c r="AG386" s="90">
        <f t="shared" si="242"/>
        <v>1.3749846498757728E-15</v>
      </c>
      <c r="AH386" s="91"/>
      <c r="AI386" s="91"/>
      <c r="AJ386" s="91"/>
      <c r="AK386" s="91"/>
      <c r="AL386" s="91"/>
      <c r="AM386" s="91"/>
      <c r="AN386" s="91"/>
      <c r="AO386" s="91"/>
      <c r="AP386" s="91"/>
      <c r="AQ386" s="91"/>
      <c r="AR386" s="91"/>
      <c r="AS386" s="91"/>
      <c r="AT386" s="91"/>
      <c r="AU386" s="91"/>
      <c r="AV386" s="91"/>
      <c r="AW386" s="91"/>
      <c r="AX386" s="91"/>
      <c r="AY386" s="91"/>
      <c r="AZ386" s="91"/>
      <c r="BA386" s="91"/>
      <c r="BB386" s="86"/>
    </row>
    <row r="387" spans="1:55" s="1" customFormat="1" x14ac:dyDescent="0.2">
      <c r="A387" s="1" t="s">
        <v>141</v>
      </c>
      <c r="B387" s="86">
        <v>1400</v>
      </c>
      <c r="C387" s="86" t="s">
        <v>2</v>
      </c>
      <c r="D387" s="87" t="s">
        <v>3</v>
      </c>
      <c r="E387" s="87" t="s">
        <v>142</v>
      </c>
      <c r="F387" s="86">
        <v>0.01</v>
      </c>
      <c r="G387" s="86">
        <f t="shared" si="220"/>
        <v>0.99</v>
      </c>
      <c r="H387" s="87" t="s">
        <v>145</v>
      </c>
      <c r="I387" s="86" t="s">
        <v>144</v>
      </c>
      <c r="J387" s="86"/>
      <c r="K387" s="86">
        <v>5.0999999999999996</v>
      </c>
      <c r="L387" s="88">
        <v>15.7538689648781</v>
      </c>
      <c r="M387" s="86">
        <v>0.87753532899999998</v>
      </c>
      <c r="N387" s="86"/>
      <c r="O387" s="86"/>
      <c r="P387" s="89">
        <v>1.1047544327185901</v>
      </c>
      <c r="Q387" s="89">
        <v>1.0020622445671601</v>
      </c>
      <c r="R387" s="89">
        <v>84.761091085921905</v>
      </c>
      <c r="S387" s="86">
        <v>-3.9497242132968902</v>
      </c>
      <c r="T387" s="86">
        <v>-4.2428515557608604</v>
      </c>
      <c r="U387" s="86">
        <v>-11.145691362687</v>
      </c>
      <c r="V387" s="86">
        <v>-3.9503091659777101</v>
      </c>
      <c r="W387" s="86">
        <v>-6.8081229078976699</v>
      </c>
      <c r="X387" s="86">
        <v>1.468498E-2</v>
      </c>
      <c r="Y387" s="86">
        <v>9.9152579999999997E-3</v>
      </c>
      <c r="Z387" s="90">
        <v>9.9436099999999998E-6</v>
      </c>
      <c r="AA387" s="90">
        <v>9.9436099999999998E-6</v>
      </c>
      <c r="AB387" s="91">
        <f>((EXP(S387)*0.04)/X387)*0.99279954</f>
        <v>5.2084052541799299E-2</v>
      </c>
      <c r="AC387" s="90">
        <f t="shared" si="239"/>
        <v>3.3934929259876508E-14</v>
      </c>
      <c r="AD387" s="90">
        <f t="shared" si="240"/>
        <v>3.7489763523840356E-14</v>
      </c>
      <c r="AE387" s="90">
        <f t="shared" si="241"/>
        <v>9.4154243399031258E-7</v>
      </c>
      <c r="AF387" s="92">
        <f>((EXP(V387)*0.04)/X387)*0.00720046</f>
        <v>3.7752820354384364E-4</v>
      </c>
      <c r="AG387" s="90">
        <f t="shared" si="242"/>
        <v>1.5818905935948088E-15</v>
      </c>
      <c r="AH387" s="91"/>
      <c r="AI387" s="91"/>
      <c r="AJ387" s="91"/>
      <c r="AK387" s="91"/>
      <c r="AL387" s="91"/>
      <c r="AM387" s="91"/>
      <c r="AN387" s="91"/>
      <c r="AO387" s="91"/>
      <c r="AP387" s="91"/>
      <c r="AQ387" s="91"/>
      <c r="AR387" s="91"/>
      <c r="AS387" s="91"/>
      <c r="AT387" s="91"/>
      <c r="AU387" s="91"/>
      <c r="AV387" s="91"/>
      <c r="AW387" s="91"/>
      <c r="AX387" s="91"/>
      <c r="AY387" s="91"/>
      <c r="AZ387" s="91"/>
      <c r="BA387" s="91"/>
      <c r="BB387" s="86"/>
    </row>
    <row r="388" spans="1:55" s="1" customFormat="1" x14ac:dyDescent="0.2">
      <c r="A388" s="1" t="s">
        <v>141</v>
      </c>
      <c r="B388" s="86">
        <v>1400</v>
      </c>
      <c r="C388" s="86" t="s">
        <v>2</v>
      </c>
      <c r="D388" s="87" t="s">
        <v>3</v>
      </c>
      <c r="E388" s="87" t="s">
        <v>142</v>
      </c>
      <c r="F388" s="86">
        <v>0.01</v>
      </c>
      <c r="G388" s="86">
        <f t="shared" si="220"/>
        <v>0.99</v>
      </c>
      <c r="H388" s="87" t="s">
        <v>146</v>
      </c>
      <c r="I388" s="86" t="s">
        <v>144</v>
      </c>
      <c r="J388" s="86"/>
      <c r="K388" s="86">
        <v>5.0999999999999996</v>
      </c>
      <c r="L388" s="88">
        <v>15.7538689648781</v>
      </c>
      <c r="M388" s="86">
        <v>0.87753532899999998</v>
      </c>
      <c r="N388" s="86"/>
      <c r="O388" s="86"/>
      <c r="P388" s="89">
        <v>1.1201581378724199</v>
      </c>
      <c r="Q388" s="89">
        <v>1.0189071459324399</v>
      </c>
      <c r="R388" s="89">
        <v>84.935775302427501</v>
      </c>
      <c r="S388" s="86">
        <v>-3.95068334447416</v>
      </c>
      <c r="T388" s="86">
        <v>-4.2299638945076898</v>
      </c>
      <c r="U388" s="86">
        <v>-11.1161331951406</v>
      </c>
      <c r="V388" s="86">
        <v>-3.95129458321877</v>
      </c>
      <c r="W388" s="86">
        <v>-6.8070495448922204</v>
      </c>
      <c r="X388" s="86">
        <v>1.468498E-2</v>
      </c>
      <c r="Y388" s="86">
        <v>9.9152579999999997E-3</v>
      </c>
      <c r="Z388" s="90">
        <v>9.9436099999999998E-6</v>
      </c>
      <c r="AA388" s="90">
        <v>9.9436099999999998E-6</v>
      </c>
      <c r="AB388" s="91">
        <f>((EXP(S388)*0.04)/X388)*0.99279954</f>
        <v>5.2034121052419793E-2</v>
      </c>
      <c r="AC388" s="90">
        <f t="shared" si="239"/>
        <v>3.3902396815159884E-14</v>
      </c>
      <c r="AD388" s="90">
        <f t="shared" si="240"/>
        <v>3.7976045685881354E-14</v>
      </c>
      <c r="AE388" s="90">
        <f t="shared" si="241"/>
        <v>9.5375524216561605E-7</v>
      </c>
      <c r="AF388" s="92">
        <f>((EXP(V388)*0.04)/X388)*0.00720046</f>
        <v>3.7715636398173231E-4</v>
      </c>
      <c r="AG388" s="90">
        <f t="shared" si="242"/>
        <v>1.5803325391233579E-15</v>
      </c>
      <c r="AH388" s="91"/>
      <c r="AI388" s="91"/>
      <c r="AJ388" s="91"/>
      <c r="AK388" s="91"/>
      <c r="AL388" s="91"/>
      <c r="AM388" s="91"/>
      <c r="AN388" s="91"/>
      <c r="AO388" s="91"/>
      <c r="AP388" s="91"/>
      <c r="AQ388" s="91"/>
      <c r="AR388" s="91"/>
      <c r="AS388" s="91"/>
      <c r="AT388" s="91"/>
      <c r="AU388" s="91"/>
      <c r="AV388" s="91"/>
      <c r="AW388" s="91"/>
      <c r="AX388" s="91"/>
      <c r="AY388" s="91"/>
      <c r="AZ388" s="91"/>
      <c r="BA388" s="91"/>
      <c r="BB388" s="86"/>
    </row>
    <row r="389" spans="1:55" s="93" customFormat="1" x14ac:dyDescent="0.2">
      <c r="A389" s="93" t="s">
        <v>141</v>
      </c>
      <c r="B389" s="94">
        <v>1400</v>
      </c>
      <c r="C389" s="94" t="s">
        <v>2</v>
      </c>
      <c r="D389" s="95" t="s">
        <v>147</v>
      </c>
      <c r="E389" s="95" t="s">
        <v>142</v>
      </c>
      <c r="F389" s="94">
        <v>0.01</v>
      </c>
      <c r="G389" s="94">
        <f t="shared" ref="G389:G452" si="243">1-F389</f>
        <v>0.99</v>
      </c>
      <c r="H389" s="95" t="s">
        <v>143</v>
      </c>
      <c r="I389" s="94" t="s">
        <v>144</v>
      </c>
      <c r="J389" s="94"/>
      <c r="K389" s="94">
        <v>5.0999999999999996</v>
      </c>
      <c r="L389" s="96">
        <v>15.7538689648781</v>
      </c>
      <c r="M389" s="94"/>
      <c r="N389" s="96">
        <v>0.96069224577408108</v>
      </c>
      <c r="O389" s="96">
        <v>3.9307754225918978E-2</v>
      </c>
      <c r="P389" s="97">
        <f t="shared" ref="P389:Q391" si="244">((P386*$O389*AC386)+(P383*$N389*AC383))/(AC386*$O389+AC383*$N389)</f>
        <v>1.0322028159106629</v>
      </c>
      <c r="Q389" s="97">
        <f t="shared" si="244"/>
        <v>1.1242132903957116</v>
      </c>
      <c r="R389" s="97">
        <f>((R386*$O389*AG386)+(R383*$N389*AG383))/(AG386*$O389+AG383*$N389)</f>
        <v>1.5488457446117296</v>
      </c>
      <c r="S389" s="94"/>
      <c r="T389" s="94"/>
      <c r="U389" s="94"/>
      <c r="V389" s="94"/>
      <c r="W389" s="94"/>
      <c r="X389" s="94"/>
      <c r="Y389" s="94"/>
      <c r="Z389" s="98"/>
      <c r="AA389" s="98"/>
      <c r="AB389" s="94"/>
      <c r="AC389" s="94"/>
      <c r="AD389" s="94"/>
      <c r="AE389" s="94"/>
      <c r="AF389" s="94"/>
      <c r="AG389" s="94"/>
      <c r="AH389" s="100"/>
      <c r="AI389" s="100"/>
      <c r="AJ389" s="100"/>
      <c r="AK389" s="100"/>
      <c r="AL389" s="100"/>
      <c r="AM389" s="100"/>
      <c r="AN389" s="100"/>
      <c r="AO389" s="100"/>
      <c r="AP389" s="100"/>
      <c r="AQ389" s="100"/>
      <c r="AR389" s="100"/>
      <c r="AS389" s="100"/>
      <c r="AT389" s="100"/>
      <c r="AU389" s="100"/>
      <c r="AV389" s="100"/>
      <c r="AW389" s="100"/>
      <c r="AX389" s="100"/>
      <c r="AY389" s="100"/>
      <c r="AZ389" s="100"/>
      <c r="BA389" s="100"/>
      <c r="BB389" s="96">
        <v>8.4360684226491927</v>
      </c>
      <c r="BC389" s="99">
        <f>($BE$3 - BB389*(2.7-3.3) - 200*(3.3)) / (1.03-3.3) * 1000</f>
        <v>1356.105262735955</v>
      </c>
    </row>
    <row r="390" spans="1:55" s="93" customFormat="1" x14ac:dyDescent="0.2">
      <c r="A390" s="93" t="s">
        <v>141</v>
      </c>
      <c r="B390" s="94">
        <v>1400</v>
      </c>
      <c r="C390" s="94" t="s">
        <v>2</v>
      </c>
      <c r="D390" s="95" t="s">
        <v>147</v>
      </c>
      <c r="E390" s="95" t="s">
        <v>142</v>
      </c>
      <c r="F390" s="94">
        <v>0.01</v>
      </c>
      <c r="G390" s="94">
        <f t="shared" si="243"/>
        <v>0.99</v>
      </c>
      <c r="H390" s="95" t="s">
        <v>145</v>
      </c>
      <c r="I390" s="94" t="s">
        <v>144</v>
      </c>
      <c r="J390" s="94"/>
      <c r="K390" s="94">
        <v>5.0999999999999996</v>
      </c>
      <c r="L390" s="96">
        <v>15.7538689648781</v>
      </c>
      <c r="M390" s="94"/>
      <c r="N390" s="96">
        <v>0.96069224577408108</v>
      </c>
      <c r="O390" s="96">
        <v>3.9307754225918978E-2</v>
      </c>
      <c r="P390" s="97">
        <f t="shared" si="244"/>
        <v>1.0385546818082372</v>
      </c>
      <c r="Q390" s="97">
        <f t="shared" si="244"/>
        <v>1.0008054468964327</v>
      </c>
      <c r="R390" s="97">
        <f>((R387*$O390*AG387)+(R384*$N390*AG384))/(AG387*$O390+AG384*$N390)</f>
        <v>8.6876753734359919</v>
      </c>
      <c r="S390" s="94"/>
      <c r="T390" s="94"/>
      <c r="U390" s="94"/>
      <c r="V390" s="94"/>
      <c r="W390" s="94"/>
      <c r="X390" s="94"/>
      <c r="Y390" s="94"/>
      <c r="Z390" s="98"/>
      <c r="AA390" s="98"/>
      <c r="AB390" s="94"/>
      <c r="AC390" s="94"/>
      <c r="AD390" s="94"/>
      <c r="AE390" s="94"/>
      <c r="AF390" s="94"/>
      <c r="AG390" s="94"/>
      <c r="AH390" s="100"/>
      <c r="AI390" s="100"/>
      <c r="AJ390" s="100"/>
      <c r="AK390" s="100"/>
      <c r="AL390" s="100"/>
      <c r="AM390" s="100"/>
      <c r="AN390" s="100"/>
      <c r="AO390" s="100"/>
      <c r="AP390" s="100"/>
      <c r="AQ390" s="100"/>
      <c r="AR390" s="100"/>
      <c r="AS390" s="100"/>
      <c r="AT390" s="100"/>
      <c r="AU390" s="100"/>
      <c r="AV390" s="100"/>
      <c r="AW390" s="100"/>
      <c r="AX390" s="100"/>
      <c r="AY390" s="100"/>
      <c r="AZ390" s="100"/>
      <c r="BA390" s="100"/>
      <c r="BB390" s="96">
        <v>8.4360684226491927</v>
      </c>
      <c r="BC390" s="99">
        <f>($BE$3 - BB390*(2.7-3.3) - 200*(3.3)) / (1.03-3.3) * 1000</f>
        <v>1356.105262735955</v>
      </c>
    </row>
    <row r="391" spans="1:55" s="93" customFormat="1" x14ac:dyDescent="0.2">
      <c r="A391" s="93" t="s">
        <v>141</v>
      </c>
      <c r="B391" s="94">
        <v>1400</v>
      </c>
      <c r="C391" s="94" t="s">
        <v>2</v>
      </c>
      <c r="D391" s="95" t="s">
        <v>147</v>
      </c>
      <c r="E391" s="95" t="s">
        <v>142</v>
      </c>
      <c r="F391" s="94">
        <v>0.01</v>
      </c>
      <c r="G391" s="94">
        <f t="shared" si="243"/>
        <v>0.99</v>
      </c>
      <c r="H391" s="95" t="s">
        <v>146</v>
      </c>
      <c r="I391" s="94" t="s">
        <v>144</v>
      </c>
      <c r="J391" s="94"/>
      <c r="K391" s="94">
        <v>5.0999999999999996</v>
      </c>
      <c r="L391" s="96">
        <v>15.7538689648781</v>
      </c>
      <c r="M391" s="94"/>
      <c r="N391" s="96">
        <v>0.96069224577408108</v>
      </c>
      <c r="O391" s="96">
        <v>3.9307754225918978E-2</v>
      </c>
      <c r="P391" s="97">
        <f t="shared" si="244"/>
        <v>1.0391520653050812</v>
      </c>
      <c r="Q391" s="97">
        <f t="shared" si="244"/>
        <v>1.0323850098275626</v>
      </c>
      <c r="R391" s="97">
        <f>((R388*$O391*AG388)+(R385*$N391*AG385))/(AG388*$O391+AG385*$N391)</f>
        <v>8.8162198665605942</v>
      </c>
      <c r="S391" s="94"/>
      <c r="T391" s="94"/>
      <c r="U391" s="94"/>
      <c r="V391" s="94"/>
      <c r="W391" s="94"/>
      <c r="X391" s="94"/>
      <c r="Y391" s="94"/>
      <c r="Z391" s="98"/>
      <c r="AA391" s="98"/>
      <c r="AB391" s="94"/>
      <c r="AC391" s="94"/>
      <c r="AD391" s="94"/>
      <c r="AE391" s="94"/>
      <c r="AF391" s="94"/>
      <c r="AG391" s="94"/>
      <c r="AH391" s="100"/>
      <c r="AI391" s="100"/>
      <c r="AJ391" s="100"/>
      <c r="AK391" s="100"/>
      <c r="AL391" s="100"/>
      <c r="AM391" s="100"/>
      <c r="AN391" s="100"/>
      <c r="AO391" s="100"/>
      <c r="AP391" s="100"/>
      <c r="AQ391" s="100"/>
      <c r="AR391" s="100"/>
      <c r="AS391" s="100"/>
      <c r="AT391" s="100"/>
      <c r="AU391" s="100"/>
      <c r="AV391" s="100"/>
      <c r="AW391" s="100"/>
      <c r="AX391" s="100"/>
      <c r="AY391" s="100"/>
      <c r="AZ391" s="100"/>
      <c r="BA391" s="100"/>
      <c r="BB391" s="96">
        <v>8.4360684226491927</v>
      </c>
      <c r="BC391" s="99">
        <f>($BE$3 - BB391*(2.7-3.3) - 200*(3.3)) / (1.03-3.3) * 1000</f>
        <v>1356.105262735955</v>
      </c>
    </row>
    <row r="392" spans="1:55" s="77" customFormat="1" x14ac:dyDescent="0.2">
      <c r="A392" s="77" t="s">
        <v>141</v>
      </c>
      <c r="B392" s="78">
        <v>1400</v>
      </c>
      <c r="C392" s="78" t="s">
        <v>2</v>
      </c>
      <c r="D392" s="79" t="s">
        <v>4</v>
      </c>
      <c r="E392" s="79" t="s">
        <v>142</v>
      </c>
      <c r="F392" s="78">
        <v>0.05</v>
      </c>
      <c r="G392" s="78">
        <f t="shared" si="243"/>
        <v>0.95</v>
      </c>
      <c r="H392" s="79" t="s">
        <v>143</v>
      </c>
      <c r="I392" s="78" t="s">
        <v>144</v>
      </c>
      <c r="J392" s="78"/>
      <c r="K392" s="78">
        <v>5.0999999999999996</v>
      </c>
      <c r="L392" s="80">
        <v>15.7538689648781</v>
      </c>
      <c r="M392" s="78">
        <v>0.20102867999999999</v>
      </c>
      <c r="N392" s="78"/>
      <c r="O392" s="78"/>
      <c r="P392" s="81">
        <v>1.01659932345379</v>
      </c>
      <c r="Q392" s="81">
        <v>1.12646299732891</v>
      </c>
      <c r="R392" s="81">
        <v>1.41104200378611</v>
      </c>
      <c r="S392" s="78">
        <v>-3.7141254766315202</v>
      </c>
      <c r="T392" s="78">
        <v>-4.0106540054516202</v>
      </c>
      <c r="U392" s="78">
        <v>-9.7839114906662896</v>
      </c>
      <c r="V392" s="78">
        <v>-3.7144252071414798</v>
      </c>
      <c r="W392" s="78">
        <v>-9.5754284733576895</v>
      </c>
      <c r="X392" s="78">
        <v>4.9100009999999998E-3</v>
      </c>
      <c r="Y392" s="78">
        <v>3.5904679999999999E-3</v>
      </c>
      <c r="Z392" s="82">
        <v>9.9115199999999996E-6</v>
      </c>
      <c r="AA392" s="82">
        <v>9.9115199999999996E-6</v>
      </c>
      <c r="AB392" s="83">
        <f>((EXP(S392)*0.0047)/X392)*0.99279954</f>
        <v>2.3166138316634756E-2</v>
      </c>
      <c r="AC392" s="82">
        <f t="shared" ref="AC392:AC397" si="245">AB392/238.050785*0.0000000001551</f>
        <v>1.5093703862014367E-14</v>
      </c>
      <c r="AD392" s="82">
        <f t="shared" ref="AD392:AD397" si="246">P392*AC392</f>
        <v>1.5344249134535661E-14</v>
      </c>
      <c r="AE392" s="82">
        <f t="shared" ref="AE392:AE397" si="247">AD392*230/0.000009158</f>
        <v>3.8536550567189371E-7</v>
      </c>
      <c r="AF392" s="84">
        <f>((EXP(V392)*0.0047)/X392)*0.00720046</f>
        <v>1.6796629729760976E-4</v>
      </c>
      <c r="AG392" s="82">
        <f t="shared" ref="AG392:AG397" si="248">AF392/235.043992*0.00000000098486385</f>
        <v>7.0379988366930292E-16</v>
      </c>
      <c r="AH392" s="83"/>
      <c r="AI392" s="83"/>
      <c r="AJ392" s="83"/>
      <c r="AK392" s="83"/>
      <c r="AL392" s="83"/>
      <c r="AM392" s="83"/>
      <c r="AN392" s="83"/>
      <c r="AO392" s="83"/>
      <c r="AP392" s="83"/>
      <c r="AQ392" s="83"/>
      <c r="AR392" s="83"/>
      <c r="AS392" s="83"/>
      <c r="AT392" s="83"/>
      <c r="AU392" s="83"/>
      <c r="AV392" s="83"/>
      <c r="AW392" s="83"/>
      <c r="AX392" s="83"/>
      <c r="AY392" s="83"/>
      <c r="AZ392" s="83"/>
      <c r="BA392" s="83"/>
      <c r="BB392" s="78"/>
    </row>
    <row r="393" spans="1:55" s="77" customFormat="1" x14ac:dyDescent="0.2">
      <c r="A393" s="77" t="s">
        <v>141</v>
      </c>
      <c r="B393" s="78">
        <v>1400</v>
      </c>
      <c r="C393" s="78" t="s">
        <v>2</v>
      </c>
      <c r="D393" s="79" t="s">
        <v>4</v>
      </c>
      <c r="E393" s="79" t="s">
        <v>142</v>
      </c>
      <c r="F393" s="78">
        <v>0.05</v>
      </c>
      <c r="G393" s="78">
        <f t="shared" si="243"/>
        <v>0.95</v>
      </c>
      <c r="H393" s="79" t="s">
        <v>145</v>
      </c>
      <c r="I393" s="78" t="s">
        <v>144</v>
      </c>
      <c r="J393" s="78"/>
      <c r="K393" s="78">
        <v>5.0999999999999996</v>
      </c>
      <c r="L393" s="80">
        <v>15.7538689648781</v>
      </c>
      <c r="M393" s="78">
        <v>0.20102867999999999</v>
      </c>
      <c r="N393" s="78"/>
      <c r="O393" s="78"/>
      <c r="P393" s="81">
        <v>1.0305738944612399</v>
      </c>
      <c r="Q393" s="81">
        <v>1.00064317648625</v>
      </c>
      <c r="R393" s="81">
        <v>1.2583801293877701</v>
      </c>
      <c r="S393" s="78">
        <v>-3.6876436495723199</v>
      </c>
      <c r="T393" s="78">
        <v>-3.97051941276044</v>
      </c>
      <c r="U393" s="78">
        <v>-9.8622165611223096</v>
      </c>
      <c r="V393" s="78">
        <v>-3.69106851885955</v>
      </c>
      <c r="W393" s="78">
        <v>-9.6665749440511206</v>
      </c>
      <c r="X393" s="78">
        <v>4.9100009999999998E-3</v>
      </c>
      <c r="Y393" s="78">
        <v>3.5904679999999999E-3</v>
      </c>
      <c r="Z393" s="82">
        <v>9.9115199999999996E-6</v>
      </c>
      <c r="AA393" s="82">
        <v>9.9115199999999996E-6</v>
      </c>
      <c r="AB393" s="83">
        <f>((EXP(S393)*0.0047)/X393)*0.99279954</f>
        <v>2.3787815224602105E-2</v>
      </c>
      <c r="AC393" s="82">
        <f t="shared" si="245"/>
        <v>1.5498752257152973E-14</v>
      </c>
      <c r="AD393" s="82">
        <f t="shared" si="246"/>
        <v>1.5972609472944072E-14</v>
      </c>
      <c r="AE393" s="82">
        <f t="shared" si="247"/>
        <v>4.0114655806695094E-7</v>
      </c>
      <c r="AF393" s="84">
        <f>((EXP(V393)*0.0047)/X393)*0.00720046</f>
        <v>1.71935608276918E-4</v>
      </c>
      <c r="AG393" s="82">
        <f t="shared" si="248"/>
        <v>7.2043179525174733E-16</v>
      </c>
      <c r="AH393" s="83"/>
      <c r="AI393" s="83"/>
      <c r="AJ393" s="83"/>
      <c r="AK393" s="83"/>
      <c r="AL393" s="83"/>
      <c r="AM393" s="83"/>
      <c r="AN393" s="83"/>
      <c r="AO393" s="83"/>
      <c r="AP393" s="83"/>
      <c r="AQ393" s="83"/>
      <c r="AR393" s="83"/>
      <c r="AS393" s="83"/>
      <c r="AT393" s="83"/>
      <c r="AU393" s="83"/>
      <c r="AV393" s="83"/>
      <c r="AW393" s="83"/>
      <c r="AX393" s="83"/>
      <c r="AY393" s="83"/>
      <c r="AZ393" s="83"/>
      <c r="BA393" s="83"/>
      <c r="BB393" s="78"/>
    </row>
    <row r="394" spans="1:55" s="77" customFormat="1" x14ac:dyDescent="0.2">
      <c r="A394" s="77" t="s">
        <v>141</v>
      </c>
      <c r="B394" s="78">
        <v>1400</v>
      </c>
      <c r="C394" s="78" t="s">
        <v>2</v>
      </c>
      <c r="D394" s="79" t="s">
        <v>4</v>
      </c>
      <c r="E394" s="79" t="s">
        <v>142</v>
      </c>
      <c r="F394" s="78">
        <v>0.05</v>
      </c>
      <c r="G394" s="78">
        <f t="shared" si="243"/>
        <v>0.95</v>
      </c>
      <c r="H394" s="79" t="s">
        <v>146</v>
      </c>
      <c r="I394" s="78" t="s">
        <v>144</v>
      </c>
      <c r="J394" s="78"/>
      <c r="K394" s="78">
        <v>5.0999999999999996</v>
      </c>
      <c r="L394" s="80">
        <v>15.7538689648781</v>
      </c>
      <c r="M394" s="78">
        <v>0.20102867999999999</v>
      </c>
      <c r="N394" s="78"/>
      <c r="O394" s="78"/>
      <c r="P394" s="81">
        <v>1.02892315299005</v>
      </c>
      <c r="Q394" s="81">
        <v>1.0359116569083799</v>
      </c>
      <c r="R394" s="81">
        <v>1.3862540650905799</v>
      </c>
      <c r="S394" s="78">
        <v>-3.69392316595082</v>
      </c>
      <c r="T394" s="78">
        <v>-3.9784019824928998</v>
      </c>
      <c r="U394" s="78">
        <v>-9.8354602336448096</v>
      </c>
      <c r="V394" s="78">
        <v>-3.69501590725298</v>
      </c>
      <c r="W394" s="78">
        <v>-9.5737424225883903</v>
      </c>
      <c r="X394" s="78">
        <v>4.9100009999999998E-3</v>
      </c>
      <c r="Y394" s="78">
        <v>3.5904679999999999E-3</v>
      </c>
      <c r="Z394" s="82">
        <v>9.9115199999999996E-6</v>
      </c>
      <c r="AA394" s="82">
        <v>9.9115199999999996E-6</v>
      </c>
      <c r="AB394" s="83">
        <f>((EXP(S394)*0.0047)/X394)*0.99279954</f>
        <v>2.3638907273564446E-2</v>
      </c>
      <c r="AC394" s="82">
        <f t="shared" si="245"/>
        <v>1.5401732525813119E-14</v>
      </c>
      <c r="AD394" s="82">
        <f t="shared" si="246"/>
        <v>1.5847199191969042E-14</v>
      </c>
      <c r="AE394" s="82">
        <f t="shared" si="247"/>
        <v>3.9799692227046084E-7</v>
      </c>
      <c r="AF394" s="84">
        <f>((EXP(V394)*0.0047)/X394)*0.00720046</f>
        <v>1.712582494311545E-4</v>
      </c>
      <c r="AG394" s="82">
        <f t="shared" si="248"/>
        <v>7.1759357660597914E-16</v>
      </c>
      <c r="AH394" s="83"/>
      <c r="AI394" s="83"/>
      <c r="AJ394" s="83"/>
      <c r="AK394" s="83"/>
      <c r="AL394" s="83"/>
      <c r="AM394" s="83"/>
      <c r="AN394" s="83"/>
      <c r="AO394" s="83"/>
      <c r="AP394" s="83"/>
      <c r="AQ394" s="83"/>
      <c r="AR394" s="83"/>
      <c r="AS394" s="83"/>
      <c r="AT394" s="83"/>
      <c r="AU394" s="83"/>
      <c r="AV394" s="83"/>
      <c r="AW394" s="83"/>
      <c r="AX394" s="83"/>
      <c r="AY394" s="83"/>
      <c r="AZ394" s="83"/>
      <c r="BA394" s="83"/>
      <c r="BB394" s="78"/>
    </row>
    <row r="395" spans="1:55" s="1" customFormat="1" x14ac:dyDescent="0.2">
      <c r="A395" s="1" t="s">
        <v>141</v>
      </c>
      <c r="B395" s="86">
        <v>1400</v>
      </c>
      <c r="C395" s="86" t="s">
        <v>2</v>
      </c>
      <c r="D395" s="87" t="s">
        <v>3</v>
      </c>
      <c r="E395" s="87" t="s">
        <v>142</v>
      </c>
      <c r="F395" s="86">
        <v>0.05</v>
      </c>
      <c r="G395" s="86">
        <f t="shared" si="243"/>
        <v>0.95</v>
      </c>
      <c r="H395" s="87" t="s">
        <v>143</v>
      </c>
      <c r="I395" s="86" t="s">
        <v>144</v>
      </c>
      <c r="J395" s="86"/>
      <c r="K395" s="86">
        <v>5.0999999999999996</v>
      </c>
      <c r="L395" s="88">
        <v>15.7538689648781</v>
      </c>
      <c r="M395" s="86">
        <v>0.85936072799999896</v>
      </c>
      <c r="N395" s="86"/>
      <c r="O395" s="86"/>
      <c r="P395" s="89">
        <v>1.18635090497177</v>
      </c>
      <c r="Q395" s="89">
        <v>1.1946870022927201</v>
      </c>
      <c r="R395" s="89">
        <v>2.9879931474506898</v>
      </c>
      <c r="S395" s="86">
        <v>-4.06920736945969</v>
      </c>
      <c r="T395" s="86">
        <v>-4.2910757026773503</v>
      </c>
      <c r="U395" s="86">
        <v>-11.0180909373942</v>
      </c>
      <c r="V395" s="86">
        <v>-4.0693802247841599</v>
      </c>
      <c r="W395" s="86">
        <v>-10.2724281765867</v>
      </c>
      <c r="X395" s="86">
        <v>1.4687765E-2</v>
      </c>
      <c r="Y395" s="86">
        <v>9.9171380000000007E-3</v>
      </c>
      <c r="Z395" s="90">
        <v>9.9454999999999999E-6</v>
      </c>
      <c r="AA395" s="90">
        <v>9.9454999999999999E-6</v>
      </c>
      <c r="AB395" s="91">
        <f>((EXP(S395)*0.04)/X395)*0.99279954</f>
        <v>4.6209528477023074E-2</v>
      </c>
      <c r="AC395" s="90">
        <f t="shared" si="245"/>
        <v>3.0107432188414251E-14</v>
      </c>
      <c r="AD395" s="90">
        <f t="shared" si="246"/>
        <v>3.5717979423101447E-14</v>
      </c>
      <c r="AE395" s="90">
        <f t="shared" si="247"/>
        <v>8.9704468959525363E-7</v>
      </c>
      <c r="AF395" s="92">
        <f>((EXP(V395)*0.04)/X395)*0.00720046</f>
        <v>3.3508511925784589E-4</v>
      </c>
      <c r="AG395" s="90">
        <f t="shared" si="248"/>
        <v>1.4040487392249162E-15</v>
      </c>
      <c r="AH395" s="91"/>
      <c r="AI395" s="91"/>
      <c r="AJ395" s="91"/>
      <c r="AK395" s="91"/>
      <c r="AL395" s="91"/>
      <c r="AM395" s="91"/>
      <c r="AN395" s="91"/>
      <c r="AO395" s="91"/>
      <c r="AP395" s="91"/>
      <c r="AQ395" s="91"/>
      <c r="AR395" s="91"/>
      <c r="AS395" s="91"/>
      <c r="AT395" s="91"/>
      <c r="AU395" s="91"/>
      <c r="AV395" s="91"/>
      <c r="AW395" s="91"/>
      <c r="AX395" s="91"/>
      <c r="AY395" s="91"/>
      <c r="AZ395" s="91"/>
      <c r="BA395" s="91"/>
      <c r="BB395" s="86"/>
    </row>
    <row r="396" spans="1:55" s="1" customFormat="1" x14ac:dyDescent="0.2">
      <c r="A396" s="1" t="s">
        <v>141</v>
      </c>
      <c r="B396" s="86">
        <v>1400</v>
      </c>
      <c r="C396" s="86" t="s">
        <v>2</v>
      </c>
      <c r="D396" s="87" t="s">
        <v>3</v>
      </c>
      <c r="E396" s="87" t="s">
        <v>142</v>
      </c>
      <c r="F396" s="86">
        <v>0.05</v>
      </c>
      <c r="G396" s="86">
        <f t="shared" si="243"/>
        <v>0.95</v>
      </c>
      <c r="H396" s="87" t="s">
        <v>145</v>
      </c>
      <c r="I396" s="86" t="s">
        <v>144</v>
      </c>
      <c r="J396" s="86"/>
      <c r="K396" s="86">
        <v>5.0999999999999996</v>
      </c>
      <c r="L396" s="88">
        <v>15.7538689648781</v>
      </c>
      <c r="M396" s="86">
        <v>0.85936072799999896</v>
      </c>
      <c r="N396" s="86"/>
      <c r="O396" s="86"/>
      <c r="P396" s="89">
        <v>1.1087271648684101</v>
      </c>
      <c r="Q396" s="89">
        <v>1.00212978353893</v>
      </c>
      <c r="R396" s="89">
        <v>84.869064874848206</v>
      </c>
      <c r="S396" s="86">
        <v>-3.9246620787664401</v>
      </c>
      <c r="T396" s="86">
        <v>-4.2141998824094902</v>
      </c>
      <c r="U396" s="86">
        <v>-11.116971826669401</v>
      </c>
      <c r="V396" s="86">
        <v>-3.9244629465505598</v>
      </c>
      <c r="W396" s="86">
        <v>-6.7810032166675702</v>
      </c>
      <c r="X396" s="86">
        <v>1.4687765E-2</v>
      </c>
      <c r="Y396" s="86">
        <v>9.9171380000000007E-3</v>
      </c>
      <c r="Z396" s="90">
        <v>9.9454999999999999E-6</v>
      </c>
      <c r="AA396" s="90">
        <v>9.9454999999999999E-6</v>
      </c>
      <c r="AB396" s="91">
        <f>((EXP(S396)*0.04)/X396)*0.99279954</f>
        <v>5.3395758373687104E-2</v>
      </c>
      <c r="AC396" s="90">
        <f t="shared" si="245"/>
        <v>3.4789560235051822E-14</v>
      </c>
      <c r="AD396" s="90">
        <f t="shared" si="246"/>
        <v>3.8572130486427785E-14</v>
      </c>
      <c r="AE396" s="90">
        <f t="shared" si="247"/>
        <v>9.6872570559930027E-7</v>
      </c>
      <c r="AF396" s="92">
        <f>((EXP(V396)*0.04)/X396)*0.00720046</f>
        <v>3.8733961452764069E-4</v>
      </c>
      <c r="AG396" s="90">
        <f t="shared" si="248"/>
        <v>1.6230016380133986E-15</v>
      </c>
      <c r="AH396" s="91"/>
      <c r="AI396" s="91"/>
      <c r="AJ396" s="91"/>
      <c r="AK396" s="91"/>
      <c r="AL396" s="91"/>
      <c r="AM396" s="91"/>
      <c r="AN396" s="91"/>
      <c r="AO396" s="91"/>
      <c r="AP396" s="91"/>
      <c r="AQ396" s="91"/>
      <c r="AR396" s="91"/>
      <c r="AS396" s="91"/>
      <c r="AT396" s="91"/>
      <c r="AU396" s="91"/>
      <c r="AV396" s="91"/>
      <c r="AW396" s="91"/>
      <c r="AX396" s="91"/>
      <c r="AY396" s="91"/>
      <c r="AZ396" s="91"/>
      <c r="BA396" s="91"/>
      <c r="BB396" s="86"/>
    </row>
    <row r="397" spans="1:55" s="1" customFormat="1" x14ac:dyDescent="0.2">
      <c r="A397" s="1" t="s">
        <v>141</v>
      </c>
      <c r="B397" s="86">
        <v>1400</v>
      </c>
      <c r="C397" s="86" t="s">
        <v>2</v>
      </c>
      <c r="D397" s="87" t="s">
        <v>3</v>
      </c>
      <c r="E397" s="87" t="s">
        <v>142</v>
      </c>
      <c r="F397" s="86">
        <v>0.05</v>
      </c>
      <c r="G397" s="86">
        <f t="shared" si="243"/>
        <v>0.95</v>
      </c>
      <c r="H397" s="87" t="s">
        <v>146</v>
      </c>
      <c r="I397" s="86" t="s">
        <v>144</v>
      </c>
      <c r="J397" s="86"/>
      <c r="K397" s="86">
        <v>5.0999999999999996</v>
      </c>
      <c r="L397" s="88">
        <v>15.7538689648781</v>
      </c>
      <c r="M397" s="86">
        <v>0.85936072799999896</v>
      </c>
      <c r="N397" s="86"/>
      <c r="O397" s="86"/>
      <c r="P397" s="89">
        <v>1.1247494617537199</v>
      </c>
      <c r="Q397" s="89">
        <v>1.02190102447829</v>
      </c>
      <c r="R397" s="89">
        <v>85.056233176944602</v>
      </c>
      <c r="S397" s="86">
        <v>-3.92357599730519</v>
      </c>
      <c r="T397" s="86">
        <v>-4.1987661498026396</v>
      </c>
      <c r="U397" s="86">
        <v>-11.082000970669</v>
      </c>
      <c r="V397" s="86">
        <v>-3.9248246641519202</v>
      </c>
      <c r="W397" s="86">
        <v>-6.7791619853268203</v>
      </c>
      <c r="X397" s="86">
        <v>1.4687765E-2</v>
      </c>
      <c r="Y397" s="86">
        <v>9.9171380000000007E-3</v>
      </c>
      <c r="Z397" s="90">
        <v>9.9454999999999999E-6</v>
      </c>
      <c r="AA397" s="90">
        <v>9.9454999999999999E-6</v>
      </c>
      <c r="AB397" s="91">
        <f>((EXP(S397)*0.04)/X397)*0.99279954</f>
        <v>5.3453782020466099E-2</v>
      </c>
      <c r="AC397" s="90">
        <f t="shared" si="245"/>
        <v>3.4827365057310325E-14</v>
      </c>
      <c r="AD397" s="90">
        <f t="shared" si="246"/>
        <v>3.9172060102510102E-14</v>
      </c>
      <c r="AE397" s="90">
        <f t="shared" si="247"/>
        <v>9.8379273024430283E-7</v>
      </c>
      <c r="AF397" s="92">
        <f>((EXP(V397)*0.04)/X397)*0.00720046</f>
        <v>3.8719953230799159E-4</v>
      </c>
      <c r="AG397" s="90">
        <f t="shared" si="248"/>
        <v>1.6224146759175533E-15</v>
      </c>
      <c r="AH397" s="91"/>
      <c r="AI397" s="91"/>
      <c r="AJ397" s="91"/>
      <c r="AK397" s="91"/>
      <c r="AL397" s="91"/>
      <c r="AM397" s="91"/>
      <c r="AN397" s="91"/>
      <c r="AO397" s="91"/>
      <c r="AP397" s="91"/>
      <c r="AQ397" s="91"/>
      <c r="AR397" s="91"/>
      <c r="AS397" s="91"/>
      <c r="AT397" s="91"/>
      <c r="AU397" s="91"/>
      <c r="AV397" s="91"/>
      <c r="AW397" s="91"/>
      <c r="AX397" s="91"/>
      <c r="AY397" s="91"/>
      <c r="AZ397" s="91"/>
      <c r="BA397" s="91"/>
      <c r="BB397" s="86"/>
    </row>
    <row r="398" spans="1:55" s="93" customFormat="1" x14ac:dyDescent="0.2">
      <c r="A398" s="93" t="s">
        <v>141</v>
      </c>
      <c r="B398" s="94">
        <v>1400</v>
      </c>
      <c r="C398" s="94" t="s">
        <v>2</v>
      </c>
      <c r="D398" s="95" t="s">
        <v>147</v>
      </c>
      <c r="E398" s="95" t="s">
        <v>142</v>
      </c>
      <c r="F398" s="94">
        <v>0.05</v>
      </c>
      <c r="G398" s="94">
        <f t="shared" si="243"/>
        <v>0.95</v>
      </c>
      <c r="H398" s="95" t="s">
        <v>143</v>
      </c>
      <c r="I398" s="94" t="s">
        <v>144</v>
      </c>
      <c r="J398" s="94"/>
      <c r="K398" s="94">
        <v>5.0999999999999996</v>
      </c>
      <c r="L398" s="96">
        <v>15.7538689648781</v>
      </c>
      <c r="M398" s="94"/>
      <c r="N398" s="96">
        <v>0.81676952543094272</v>
      </c>
      <c r="O398" s="96">
        <v>0.18323047456905725</v>
      </c>
      <c r="P398" s="97">
        <f t="shared" ref="P398:Q400" si="249">((P395*$O398*AC395)+(P392*$N398*AC392))/(AC395*$O398+AC392*$N398)</f>
        <v>1.0690772388444292</v>
      </c>
      <c r="Q398" s="97">
        <f t="shared" si="249"/>
        <v>1.1498677490619531</v>
      </c>
      <c r="R398" s="97">
        <f>((R395*$O398*AG395)+(R392*$N398*AG392))/(AG395*$O398+AG392*$N398)</f>
        <v>1.8985918799306605</v>
      </c>
      <c r="S398" s="94"/>
      <c r="T398" s="94"/>
      <c r="U398" s="94"/>
      <c r="V398" s="94"/>
      <c r="W398" s="94"/>
      <c r="X398" s="94"/>
      <c r="Y398" s="94"/>
      <c r="Z398" s="98"/>
      <c r="AA398" s="98"/>
      <c r="AB398" s="94"/>
      <c r="AC398" s="94"/>
      <c r="AD398" s="94"/>
      <c r="AE398" s="94"/>
      <c r="AF398" s="94"/>
      <c r="AG398" s="94"/>
      <c r="AH398" s="100"/>
      <c r="AI398" s="100"/>
      <c r="AJ398" s="100"/>
      <c r="AK398" s="100"/>
      <c r="AL398" s="100"/>
      <c r="AM398" s="100"/>
      <c r="AN398" s="100"/>
      <c r="AO398" s="100"/>
      <c r="AP398" s="100"/>
      <c r="AQ398" s="100"/>
      <c r="AR398" s="100"/>
      <c r="AS398" s="100"/>
      <c r="AT398" s="100"/>
      <c r="AU398" s="100"/>
      <c r="AV398" s="100"/>
      <c r="AW398" s="100"/>
      <c r="AX398" s="100"/>
      <c r="AY398" s="100"/>
      <c r="AZ398" s="100"/>
      <c r="BA398" s="100"/>
      <c r="BB398" s="96">
        <v>8.8958350786599176</v>
      </c>
      <c r="BC398" s="99">
        <f>($BE$3 - BB398*(2.7-3.3) - 200*(3.3)) / (1.03-3.3) * 1000</f>
        <v>1234.5810364776089</v>
      </c>
    </row>
    <row r="399" spans="1:55" s="93" customFormat="1" x14ac:dyDescent="0.2">
      <c r="A399" s="93" t="s">
        <v>141</v>
      </c>
      <c r="B399" s="94">
        <v>1400</v>
      </c>
      <c r="C399" s="94" t="s">
        <v>2</v>
      </c>
      <c r="D399" s="95" t="s">
        <v>147</v>
      </c>
      <c r="E399" s="95" t="s">
        <v>142</v>
      </c>
      <c r="F399" s="94">
        <v>0.05</v>
      </c>
      <c r="G399" s="94">
        <f t="shared" si="243"/>
        <v>0.95</v>
      </c>
      <c r="H399" s="95" t="s">
        <v>145</v>
      </c>
      <c r="I399" s="94" t="s">
        <v>144</v>
      </c>
      <c r="J399" s="94"/>
      <c r="K399" s="94">
        <v>5.0999999999999996</v>
      </c>
      <c r="L399" s="96">
        <v>15.7538689648781</v>
      </c>
      <c r="M399" s="94"/>
      <c r="N399" s="96">
        <v>0.81676952543094272</v>
      </c>
      <c r="O399" s="96">
        <v>0.18323047456905725</v>
      </c>
      <c r="P399" s="97">
        <f t="shared" si="249"/>
        <v>1.0567483139422427</v>
      </c>
      <c r="Q399" s="97">
        <f t="shared" si="249"/>
        <v>1.0011655476750663</v>
      </c>
      <c r="R399" s="97">
        <f>((R396*$O399*AG396)+(R393*$N399*AG393))/(AG396*$O399+AG393*$N399)</f>
        <v>29.328083226497089</v>
      </c>
      <c r="S399" s="94"/>
      <c r="T399" s="94"/>
      <c r="U399" s="94"/>
      <c r="V399" s="94"/>
      <c r="W399" s="94"/>
      <c r="X399" s="94"/>
      <c r="Y399" s="94"/>
      <c r="Z399" s="98"/>
      <c r="AA399" s="98"/>
      <c r="AB399" s="94"/>
      <c r="AC399" s="94"/>
      <c r="AD399" s="94"/>
      <c r="AE399" s="94"/>
      <c r="AF399" s="94"/>
      <c r="AG399" s="94"/>
      <c r="AH399" s="100"/>
      <c r="AI399" s="100"/>
      <c r="AJ399" s="100"/>
      <c r="AK399" s="100"/>
      <c r="AL399" s="100"/>
      <c r="AM399" s="100"/>
      <c r="AN399" s="100"/>
      <c r="AO399" s="100"/>
      <c r="AP399" s="100"/>
      <c r="AQ399" s="100"/>
      <c r="AR399" s="100"/>
      <c r="AS399" s="100"/>
      <c r="AT399" s="100"/>
      <c r="AU399" s="100"/>
      <c r="AV399" s="100"/>
      <c r="AW399" s="100"/>
      <c r="AX399" s="100"/>
      <c r="AY399" s="100"/>
      <c r="AZ399" s="100"/>
      <c r="BA399" s="100"/>
      <c r="BB399" s="96">
        <v>8.8958350786599176</v>
      </c>
      <c r="BC399" s="99">
        <f>($BE$3 - BB399*(2.7-3.3) - 200*(3.3)) / (1.03-3.3) * 1000</f>
        <v>1234.5810364776089</v>
      </c>
    </row>
    <row r="400" spans="1:55" s="93" customFormat="1" x14ac:dyDescent="0.2">
      <c r="A400" s="93" t="s">
        <v>141</v>
      </c>
      <c r="B400" s="94">
        <v>1400</v>
      </c>
      <c r="C400" s="94" t="s">
        <v>2</v>
      </c>
      <c r="D400" s="95" t="s">
        <v>147</v>
      </c>
      <c r="E400" s="95" t="s">
        <v>142</v>
      </c>
      <c r="F400" s="94">
        <v>0.05</v>
      </c>
      <c r="G400" s="94">
        <f t="shared" si="243"/>
        <v>0.95</v>
      </c>
      <c r="H400" s="95" t="s">
        <v>146</v>
      </c>
      <c r="I400" s="94" t="s">
        <v>144</v>
      </c>
      <c r="J400" s="94"/>
      <c r="K400" s="94">
        <v>5.0999999999999996</v>
      </c>
      <c r="L400" s="96">
        <v>15.7538689648781</v>
      </c>
      <c r="M400" s="94"/>
      <c r="N400" s="96">
        <v>0.81676952543094272</v>
      </c>
      <c r="O400" s="96">
        <v>0.18323047456905725</v>
      </c>
      <c r="P400" s="97">
        <f t="shared" si="249"/>
        <v>1.0611738827619543</v>
      </c>
      <c r="Q400" s="97">
        <f t="shared" si="249"/>
        <v>1.0309138235936328</v>
      </c>
      <c r="R400" s="97">
        <f>((R397*$O400*AG397)+(R394*$N400*AG394))/(AG397*$O400+AG394*$N400)</f>
        <v>29.542809210294571</v>
      </c>
      <c r="S400" s="94"/>
      <c r="T400" s="94"/>
      <c r="U400" s="94"/>
      <c r="V400" s="94"/>
      <c r="W400" s="94"/>
      <c r="X400" s="94"/>
      <c r="Y400" s="94"/>
      <c r="Z400" s="98"/>
      <c r="AA400" s="98"/>
      <c r="AB400" s="94"/>
      <c r="AC400" s="94"/>
      <c r="AD400" s="94"/>
      <c r="AE400" s="94"/>
      <c r="AF400" s="94"/>
      <c r="AG400" s="94"/>
      <c r="AH400" s="100"/>
      <c r="AI400" s="100"/>
      <c r="AJ400" s="100"/>
      <c r="AK400" s="100"/>
      <c r="AL400" s="100"/>
      <c r="AM400" s="100"/>
      <c r="AN400" s="100"/>
      <c r="AO400" s="100"/>
      <c r="AP400" s="100"/>
      <c r="AQ400" s="100"/>
      <c r="AR400" s="100"/>
      <c r="AS400" s="100"/>
      <c r="AT400" s="100"/>
      <c r="AU400" s="100"/>
      <c r="AV400" s="100"/>
      <c r="AW400" s="100"/>
      <c r="AX400" s="100"/>
      <c r="AY400" s="100"/>
      <c r="AZ400" s="100"/>
      <c r="BA400" s="100"/>
      <c r="BB400" s="96">
        <v>8.8958350786599176</v>
      </c>
      <c r="BC400" s="99">
        <f>($BE$3 - BB400*(2.7-3.3) - 200*(3.3)) / (1.03-3.3) * 1000</f>
        <v>1234.5810364776089</v>
      </c>
    </row>
    <row r="401" spans="1:54" s="77" customFormat="1" x14ac:dyDescent="0.2">
      <c r="A401" s="77" t="s">
        <v>141</v>
      </c>
      <c r="B401" s="78">
        <v>1400</v>
      </c>
      <c r="C401" s="78" t="s">
        <v>2</v>
      </c>
      <c r="D401" s="79" t="s">
        <v>4</v>
      </c>
      <c r="E401" s="79" t="s">
        <v>142</v>
      </c>
      <c r="F401" s="78">
        <v>0.1</v>
      </c>
      <c r="G401" s="78">
        <f t="shared" si="243"/>
        <v>0.9</v>
      </c>
      <c r="H401" s="79" t="s">
        <v>143</v>
      </c>
      <c r="I401" s="78" t="s">
        <v>144</v>
      </c>
      <c r="J401" s="78"/>
      <c r="K401" s="78">
        <v>5.0999999999999996</v>
      </c>
      <c r="L401" s="80">
        <v>15.7538689648781</v>
      </c>
      <c r="M401" s="78">
        <v>0.18280719399999901</v>
      </c>
      <c r="N401" s="78"/>
      <c r="O401" s="78"/>
      <c r="P401" s="81">
        <v>1.01357390583416</v>
      </c>
      <c r="Q401" s="81">
        <v>1.1466128131178499</v>
      </c>
      <c r="R401" s="81">
        <v>1.3880978941931601</v>
      </c>
      <c r="S401" s="78">
        <v>-3.6170499656529</v>
      </c>
      <c r="T401" s="78">
        <v>-3.9183011098716798</v>
      </c>
      <c r="U401" s="78">
        <v>-9.6737865288819105</v>
      </c>
      <c r="V401" s="78">
        <v>-3.6173688152779002</v>
      </c>
      <c r="W401" s="78">
        <v>-9.4964658119084309</v>
      </c>
      <c r="X401" s="78">
        <v>4.9251269999999996E-3</v>
      </c>
      <c r="Y401" s="78">
        <v>3.5952599999999999E-3</v>
      </c>
      <c r="Z401" s="82">
        <v>9.9251700000000007E-6</v>
      </c>
      <c r="AA401" s="82">
        <v>9.9251700000000007E-6</v>
      </c>
      <c r="AB401" s="83">
        <f t="shared" ref="AB401:AB403" si="250">((EXP(S401)*0.0047)/X401)*0.99279954</f>
        <v>2.5449376725100521E-2</v>
      </c>
      <c r="AC401" s="82">
        <f t="shared" ref="AC401:AC436" si="251">AB401/238.050785*0.0000000001551</f>
        <v>1.6581328770090343E-14</v>
      </c>
      <c r="AD401" s="82">
        <f t="shared" ref="AD401:AD436" si="252">P401*AC401</f>
        <v>1.6806402165420797E-14</v>
      </c>
      <c r="AE401" s="82">
        <f t="shared" ref="AE401:AE436" si="253">AD401*230/0.000009158</f>
        <v>4.2208697292496E-7</v>
      </c>
      <c r="AF401" s="84">
        <f t="shared" ref="AF401:AF403" si="254">((EXP(V401)*0.0047)/X401)*0.00720046</f>
        <v>1.8451741037354435E-4</v>
      </c>
      <c r="AG401" s="82">
        <f t="shared" ref="AG401:AG436" si="255">AF401/235.043992*0.00000000098486385</f>
        <v>7.7315112641772528E-16</v>
      </c>
      <c r="AH401" s="83">
        <v>1.268327974044096</v>
      </c>
      <c r="AI401" s="83">
        <v>1.3775164597010956</v>
      </c>
      <c r="AJ401" s="83">
        <v>3.7459357596568394</v>
      </c>
      <c r="AK401" s="83">
        <v>1.6886212356613042</v>
      </c>
      <c r="AL401" s="83">
        <v>0.2567604121122441</v>
      </c>
      <c r="AM401" s="83">
        <v>1.0083103743324275</v>
      </c>
      <c r="AN401" s="83">
        <v>1.1338749607768597</v>
      </c>
      <c r="AO401" s="83">
        <v>41.374508847188331</v>
      </c>
      <c r="AP401" s="83">
        <v>6.5390306086505721</v>
      </c>
      <c r="AQ401" s="83">
        <v>2.5635479368036014E-2</v>
      </c>
      <c r="AR401" s="83">
        <v>7.4628880428973907E-2</v>
      </c>
      <c r="AS401" s="83">
        <f t="shared" ref="AS401:AS436" si="256">AH401/AI401</f>
        <v>0.92073525881448115</v>
      </c>
      <c r="AT401" s="83">
        <f t="shared" ref="AT401:AT436" si="257">AI401/AK401</f>
        <v>0.81576402724890962</v>
      </c>
      <c r="AU401" s="83">
        <f t="shared" ref="AU401:AU436" si="258">AI401/AJ401</f>
        <v>0.3677362742139732</v>
      </c>
      <c r="AV401" s="83">
        <f t="shared" ref="AV401:AV436" si="259">AH401/AN401</f>
        <v>1.1185783423377809</v>
      </c>
      <c r="AW401" s="83">
        <f t="shared" ref="AW401:AW436" si="260">AL401/AM401</f>
        <v>0.2546442232950718</v>
      </c>
      <c r="AX401" s="83">
        <f t="shared" ref="AX401:AX436" si="261">AN401/AO401</f>
        <v>2.7405158208999837E-2</v>
      </c>
      <c r="AY401" s="83">
        <f t="shared" ref="AY401:AY436" si="262">AN401/AR401</f>
        <v>15.193514283736249</v>
      </c>
      <c r="AZ401" s="83">
        <f t="shared" ref="AZ401:AZ436" si="263">AN401/AQ401</f>
        <v>44.23069077423412</v>
      </c>
      <c r="BA401" s="83">
        <f t="shared" ref="BA401:BA436" si="264">AP401/AR401</f>
        <v>87.620644595813332</v>
      </c>
      <c r="BB401" s="78"/>
    </row>
    <row r="402" spans="1:54" s="77" customFormat="1" x14ac:dyDescent="0.2">
      <c r="A402" s="77" t="s">
        <v>141</v>
      </c>
      <c r="B402" s="78">
        <v>1400</v>
      </c>
      <c r="C402" s="78" t="s">
        <v>2</v>
      </c>
      <c r="D402" s="79" t="s">
        <v>4</v>
      </c>
      <c r="E402" s="79" t="s">
        <v>142</v>
      </c>
      <c r="F402" s="78">
        <v>0.1</v>
      </c>
      <c r="G402" s="78">
        <f t="shared" si="243"/>
        <v>0.9</v>
      </c>
      <c r="H402" s="79" t="s">
        <v>145</v>
      </c>
      <c r="I402" s="78" t="s">
        <v>144</v>
      </c>
      <c r="J402" s="78"/>
      <c r="K402" s="78">
        <v>5.0999999999999996</v>
      </c>
      <c r="L402" s="80">
        <v>15.7538689648781</v>
      </c>
      <c r="M402" s="78">
        <v>0.18280719399999901</v>
      </c>
      <c r="N402" s="78"/>
      <c r="O402" s="78"/>
      <c r="P402" s="81">
        <v>1.02808170525743</v>
      </c>
      <c r="Q402" s="81">
        <v>1.0005921802612201</v>
      </c>
      <c r="R402" s="81">
        <v>1.1316325286923601</v>
      </c>
      <c r="S402" s="78">
        <v>-3.6035556076169502</v>
      </c>
      <c r="T402" s="78">
        <v>-3.8905947137852999</v>
      </c>
      <c r="U402" s="78">
        <v>-9.7823003441139402</v>
      </c>
      <c r="V402" s="78">
        <v>-3.6035021700071801</v>
      </c>
      <c r="W402" s="78">
        <v>-9.6868722494092996</v>
      </c>
      <c r="X402" s="78">
        <v>4.9251269999999996E-3</v>
      </c>
      <c r="Y402" s="78">
        <v>3.5952599999999999E-3</v>
      </c>
      <c r="Z402" s="82">
        <v>9.9251700000000007E-6</v>
      </c>
      <c r="AA402" s="82">
        <v>9.9251700000000007E-6</v>
      </c>
      <c r="AB402" s="83">
        <f t="shared" si="250"/>
        <v>2.5795127320903184E-2</v>
      </c>
      <c r="AC402" s="82">
        <f t="shared" si="251"/>
        <v>1.6806599681963175E-14</v>
      </c>
      <c r="AD402" s="82">
        <f t="shared" si="252"/>
        <v>1.7278557660611684E-14</v>
      </c>
      <c r="AE402" s="82">
        <f t="shared" si="253"/>
        <v>4.3394499475220432E-7</v>
      </c>
      <c r="AF402" s="84">
        <f t="shared" si="254"/>
        <v>1.8709386999108576E-4</v>
      </c>
      <c r="AG402" s="82">
        <f t="shared" si="255"/>
        <v>7.8394681584041585E-16</v>
      </c>
      <c r="AH402" s="83">
        <v>1.2849788999452216</v>
      </c>
      <c r="AI402" s="83">
        <v>1.4631662319992305</v>
      </c>
      <c r="AJ402" s="83">
        <v>3.9063869176475303</v>
      </c>
      <c r="AK402" s="83">
        <v>1.6838511510005378</v>
      </c>
      <c r="AL402" s="83">
        <v>0.25391139828592618</v>
      </c>
      <c r="AM402" s="83">
        <v>1.0748353848953733</v>
      </c>
      <c r="AN402" s="83">
        <v>1.1530567429710172</v>
      </c>
      <c r="AO402" s="83">
        <v>43.446919414897913</v>
      </c>
      <c r="AP402" s="83">
        <v>6.9641068772804902</v>
      </c>
      <c r="AQ402" s="83">
        <v>2.5981096829054785E-2</v>
      </c>
      <c r="AR402" s="83">
        <v>7.6032657350119201E-2</v>
      </c>
      <c r="AS402" s="83">
        <f t="shared" si="256"/>
        <v>0.87821798497185211</v>
      </c>
      <c r="AT402" s="83">
        <f t="shared" si="257"/>
        <v>0.86894036395664942</v>
      </c>
      <c r="AU402" s="83">
        <f t="shared" si="258"/>
        <v>0.37455742681023657</v>
      </c>
      <c r="AV402" s="83">
        <f t="shared" si="259"/>
        <v>1.1144108108975521</v>
      </c>
      <c r="AW402" s="83">
        <f t="shared" si="260"/>
        <v>0.23623282397856898</v>
      </c>
      <c r="AX402" s="83">
        <f t="shared" si="261"/>
        <v>2.6539436132625667E-2</v>
      </c>
      <c r="AY402" s="83">
        <f t="shared" si="262"/>
        <v>15.165282697688186</v>
      </c>
      <c r="AZ402" s="83">
        <f t="shared" si="263"/>
        <v>44.380602965212319</v>
      </c>
      <c r="BA402" s="83">
        <f t="shared" si="264"/>
        <v>91.593627264818622</v>
      </c>
      <c r="BB402" s="78"/>
    </row>
    <row r="403" spans="1:54" s="77" customFormat="1" x14ac:dyDescent="0.2">
      <c r="A403" s="77" t="s">
        <v>141</v>
      </c>
      <c r="B403" s="78">
        <v>1400</v>
      </c>
      <c r="C403" s="78" t="s">
        <v>2</v>
      </c>
      <c r="D403" s="79" t="s">
        <v>4</v>
      </c>
      <c r="E403" s="79" t="s">
        <v>142</v>
      </c>
      <c r="F403" s="78">
        <v>0.1</v>
      </c>
      <c r="G403" s="78">
        <f t="shared" si="243"/>
        <v>0.9</v>
      </c>
      <c r="H403" s="79" t="s">
        <v>146</v>
      </c>
      <c r="I403" s="78" t="s">
        <v>144</v>
      </c>
      <c r="J403" s="78"/>
      <c r="K403" s="78">
        <v>5.0999999999999996</v>
      </c>
      <c r="L403" s="80">
        <v>15.7538689648781</v>
      </c>
      <c r="M403" s="78">
        <v>0.18280719399999901</v>
      </c>
      <c r="N403" s="78"/>
      <c r="O403" s="78"/>
      <c r="P403" s="81">
        <v>1.0255924404257899</v>
      </c>
      <c r="Q403" s="81">
        <v>1.04214282281032</v>
      </c>
      <c r="R403" s="81">
        <v>1.2605984964486401</v>
      </c>
      <c r="S403" s="78">
        <v>-3.6041527285465902</v>
      </c>
      <c r="T403" s="78">
        <v>-3.8936160421345498</v>
      </c>
      <c r="U403" s="78">
        <v>-9.7446346774796098</v>
      </c>
      <c r="V403" s="78">
        <v>-3.6038797219726701</v>
      </c>
      <c r="W403" s="78">
        <v>-9.5793245017889799</v>
      </c>
      <c r="X403" s="78">
        <v>4.9251269999999996E-3</v>
      </c>
      <c r="Y403" s="78">
        <v>3.5952599999999999E-3</v>
      </c>
      <c r="Z403" s="82">
        <v>9.9251700000000007E-6</v>
      </c>
      <c r="AA403" s="82">
        <v>9.9251700000000007E-6</v>
      </c>
      <c r="AB403" s="83">
        <f t="shared" si="250"/>
        <v>2.5779729108252193E-2</v>
      </c>
      <c r="AC403" s="82">
        <f t="shared" si="251"/>
        <v>1.6796567105165882E-14</v>
      </c>
      <c r="AD403" s="82">
        <f t="shared" si="252"/>
        <v>1.7226432248162623E-14</v>
      </c>
      <c r="AE403" s="82">
        <f t="shared" si="253"/>
        <v>4.3263588306152036E-7</v>
      </c>
      <c r="AF403" s="84">
        <f t="shared" si="254"/>
        <v>1.8702324566575483E-4</v>
      </c>
      <c r="AG403" s="82">
        <f t="shared" si="255"/>
        <v>7.836508910462647E-16</v>
      </c>
      <c r="AH403" s="83">
        <v>1.2809742779958375</v>
      </c>
      <c r="AI403" s="83">
        <v>1.4245326574238342</v>
      </c>
      <c r="AJ403" s="83">
        <v>3.8456451792040269</v>
      </c>
      <c r="AK403" s="83">
        <v>1.7044026881817722</v>
      </c>
      <c r="AL403" s="83">
        <v>0.25860594704675327</v>
      </c>
      <c r="AM403" s="83">
        <v>1.0484892035279059</v>
      </c>
      <c r="AN403" s="83">
        <v>1.1485756946149155</v>
      </c>
      <c r="AO403" s="83">
        <v>42.708968974476754</v>
      </c>
      <c r="AP403" s="83">
        <v>6.9576795190127578</v>
      </c>
      <c r="AQ403" s="83">
        <v>2.5964795282577034E-2</v>
      </c>
      <c r="AR403" s="83">
        <v>7.5959801381358494E-2</v>
      </c>
      <c r="AS403" s="83">
        <f t="shared" si="256"/>
        <v>0.89922422720191497</v>
      </c>
      <c r="AT403" s="83">
        <f t="shared" si="257"/>
        <v>0.83579582882698999</v>
      </c>
      <c r="AU403" s="83">
        <f t="shared" si="258"/>
        <v>0.37042748122661812</v>
      </c>
      <c r="AV403" s="83">
        <f t="shared" si="259"/>
        <v>1.1152719703208689</v>
      </c>
      <c r="AW403" s="83">
        <f t="shared" si="260"/>
        <v>0.24664626605272469</v>
      </c>
      <c r="AX403" s="83">
        <f t="shared" si="261"/>
        <v>2.6893079420889653E-2</v>
      </c>
      <c r="AY403" s="83">
        <f t="shared" si="262"/>
        <v>15.120835938583571</v>
      </c>
      <c r="AZ403" s="83">
        <f t="shared" si="263"/>
        <v>44.235884863133734</v>
      </c>
      <c r="BA403" s="83">
        <f t="shared" si="264"/>
        <v>91.596862978636764</v>
      </c>
      <c r="BB403" s="78"/>
    </row>
    <row r="404" spans="1:54" s="102" customFormat="1" x14ac:dyDescent="0.2">
      <c r="A404" s="102" t="s">
        <v>150</v>
      </c>
      <c r="B404" s="103">
        <v>1400</v>
      </c>
      <c r="C404" s="103" t="s">
        <v>2</v>
      </c>
      <c r="D404" s="104" t="s">
        <v>4</v>
      </c>
      <c r="E404" s="104" t="s">
        <v>142</v>
      </c>
      <c r="F404" s="103">
        <v>0.1</v>
      </c>
      <c r="G404" s="103">
        <f t="shared" si="243"/>
        <v>0.9</v>
      </c>
      <c r="H404" s="104" t="s">
        <v>143</v>
      </c>
      <c r="I404" s="103" t="s">
        <v>149</v>
      </c>
      <c r="J404" s="103">
        <v>1</v>
      </c>
      <c r="K404" s="103">
        <v>5.0999999999999996</v>
      </c>
      <c r="L404" s="105">
        <v>15.7538689648781</v>
      </c>
      <c r="M404" s="103">
        <v>9.5720894999999903E-2</v>
      </c>
      <c r="N404" s="103"/>
      <c r="O404" s="103"/>
      <c r="P404" s="106">
        <v>1.00004352281103</v>
      </c>
      <c r="Q404" s="106">
        <v>1.0000380166007301</v>
      </c>
      <c r="R404" s="106">
        <v>1.00039218186567</v>
      </c>
      <c r="S404" s="103"/>
      <c r="T404" s="103"/>
      <c r="U404" s="103"/>
      <c r="V404" s="103"/>
      <c r="W404" s="103"/>
      <c r="X404" s="103"/>
      <c r="Y404" s="103"/>
      <c r="Z404" s="107"/>
      <c r="AA404" s="107"/>
      <c r="AB404" s="108">
        <f t="shared" ref="AB404:AB418" si="265">AQ404*0.9927</f>
        <v>4.2450022985952941E-2</v>
      </c>
      <c r="AC404" s="107">
        <f t="shared" si="251"/>
        <v>2.7657957797204079E-14</v>
      </c>
      <c r="AD404" s="107">
        <f t="shared" si="252"/>
        <v>2.7659161549274762E-14</v>
      </c>
      <c r="AE404" s="107">
        <f t="shared" si="253"/>
        <v>6.9465026821720848E-7</v>
      </c>
      <c r="AF404" s="109">
        <f t="shared" ref="AF404:AF418" si="266">AQ404*0.00720046</f>
        <v>3.0790741665098688E-4</v>
      </c>
      <c r="AG404" s="107">
        <f t="shared" si="255"/>
        <v>1.2901707515520969E-15</v>
      </c>
      <c r="AH404" s="108">
        <v>1.9235289407762901</v>
      </c>
      <c r="AI404" s="108">
        <v>1.62771096424948</v>
      </c>
      <c r="AJ404" s="108">
        <v>4.8478026851269203</v>
      </c>
      <c r="AK404" s="108">
        <v>1.6911775890819101</v>
      </c>
      <c r="AL404" s="108">
        <v>0.25592918511317297</v>
      </c>
      <c r="AM404" s="108">
        <v>1.1826712153107299</v>
      </c>
      <c r="AN404" s="108">
        <v>1.7003933412596699</v>
      </c>
      <c r="AO404" s="108">
        <v>53.461954364157499</v>
      </c>
      <c r="AP404" s="108">
        <v>11.451995505494899</v>
      </c>
      <c r="AQ404" s="108">
        <v>4.2762186950692997E-2</v>
      </c>
      <c r="AR404" s="108">
        <v>0.125599609738616</v>
      </c>
      <c r="AS404" s="108">
        <f t="shared" si="256"/>
        <v>1.1817386397364527</v>
      </c>
      <c r="AT404" s="108">
        <f t="shared" si="257"/>
        <v>0.96247193361468075</v>
      </c>
      <c r="AU404" s="108">
        <f t="shared" si="258"/>
        <v>0.33576262689966824</v>
      </c>
      <c r="AV404" s="108">
        <f t="shared" si="259"/>
        <v>1.1312258723333501</v>
      </c>
      <c r="AW404" s="108">
        <f t="shared" si="260"/>
        <v>0.21639926786070568</v>
      </c>
      <c r="AX404" s="108">
        <f t="shared" si="261"/>
        <v>3.1805671182115719E-2</v>
      </c>
      <c r="AY404" s="108">
        <f t="shared" si="262"/>
        <v>13.538205610657073</v>
      </c>
      <c r="AZ404" s="108">
        <f t="shared" si="263"/>
        <v>39.763947134423013</v>
      </c>
      <c r="BA404" s="108">
        <f t="shared" si="264"/>
        <v>91.178591472756352</v>
      </c>
      <c r="BB404" s="103"/>
    </row>
    <row r="405" spans="1:54" s="102" customFormat="1" x14ac:dyDescent="0.2">
      <c r="A405" s="102" t="s">
        <v>150</v>
      </c>
      <c r="B405" s="103">
        <v>1400</v>
      </c>
      <c r="C405" s="103" t="s">
        <v>2</v>
      </c>
      <c r="D405" s="104" t="s">
        <v>4</v>
      </c>
      <c r="E405" s="104" t="s">
        <v>142</v>
      </c>
      <c r="F405" s="103">
        <v>0.1</v>
      </c>
      <c r="G405" s="103">
        <f t="shared" si="243"/>
        <v>0.9</v>
      </c>
      <c r="H405" s="104" t="s">
        <v>143</v>
      </c>
      <c r="I405" s="103" t="s">
        <v>149</v>
      </c>
      <c r="J405" s="103">
        <v>100</v>
      </c>
      <c r="K405" s="103">
        <v>5.0999999999999996</v>
      </c>
      <c r="L405" s="105">
        <v>15.7538689648781</v>
      </c>
      <c r="M405" s="103">
        <v>9.5720894999999903E-2</v>
      </c>
      <c r="N405" s="103"/>
      <c r="O405" s="103"/>
      <c r="P405" s="106">
        <v>1.0260219007531599</v>
      </c>
      <c r="Q405" s="106">
        <v>1.0009495257041601</v>
      </c>
      <c r="R405" s="106">
        <v>1.1921615992435599</v>
      </c>
      <c r="S405" s="103"/>
      <c r="T405" s="103"/>
      <c r="U405" s="103"/>
      <c r="V405" s="103"/>
      <c r="W405" s="103"/>
      <c r="X405" s="103"/>
      <c r="Y405" s="103"/>
      <c r="Z405" s="107"/>
      <c r="AA405" s="107"/>
      <c r="AB405" s="108">
        <f t="shared" si="265"/>
        <v>4.2450022985952941E-2</v>
      </c>
      <c r="AC405" s="107">
        <f t="shared" si="251"/>
        <v>2.7657957797204079E-14</v>
      </c>
      <c r="AD405" s="107">
        <f t="shared" si="252"/>
        <v>2.837767043003801E-14</v>
      </c>
      <c r="AE405" s="107">
        <f t="shared" si="253"/>
        <v>7.1269537004900002E-7</v>
      </c>
      <c r="AF405" s="109">
        <f t="shared" si="266"/>
        <v>3.0790741665098688E-4</v>
      </c>
      <c r="AG405" s="107">
        <f t="shared" si="255"/>
        <v>1.2901707515520969E-15</v>
      </c>
      <c r="AH405" s="108">
        <v>1.9235289407762901</v>
      </c>
      <c r="AI405" s="108">
        <v>1.62771096424948</v>
      </c>
      <c r="AJ405" s="108">
        <v>4.8478026851269203</v>
      </c>
      <c r="AK405" s="108">
        <v>1.6911775890819101</v>
      </c>
      <c r="AL405" s="108">
        <v>0.25592918511317297</v>
      </c>
      <c r="AM405" s="108">
        <v>1.1826712153107299</v>
      </c>
      <c r="AN405" s="108">
        <v>1.7003933412596699</v>
      </c>
      <c r="AO405" s="108">
        <v>53.461954364157499</v>
      </c>
      <c r="AP405" s="108">
        <v>11.451995505494899</v>
      </c>
      <c r="AQ405" s="108">
        <v>4.2762186950692997E-2</v>
      </c>
      <c r="AR405" s="108">
        <v>0.125599609738616</v>
      </c>
      <c r="AS405" s="108">
        <f t="shared" si="256"/>
        <v>1.1817386397364527</v>
      </c>
      <c r="AT405" s="108">
        <f t="shared" si="257"/>
        <v>0.96247193361468075</v>
      </c>
      <c r="AU405" s="108">
        <f t="shared" si="258"/>
        <v>0.33576262689966824</v>
      </c>
      <c r="AV405" s="108">
        <f t="shared" si="259"/>
        <v>1.1312258723333501</v>
      </c>
      <c r="AW405" s="108">
        <f t="shared" si="260"/>
        <v>0.21639926786070568</v>
      </c>
      <c r="AX405" s="108">
        <f t="shared" si="261"/>
        <v>3.1805671182115719E-2</v>
      </c>
      <c r="AY405" s="108">
        <f t="shared" si="262"/>
        <v>13.538205610657073</v>
      </c>
      <c r="AZ405" s="108">
        <f t="shared" si="263"/>
        <v>39.763947134423013</v>
      </c>
      <c r="BA405" s="108">
        <f t="shared" si="264"/>
        <v>91.178591472756352</v>
      </c>
      <c r="BB405" s="103"/>
    </row>
    <row r="406" spans="1:54" s="102" customFormat="1" x14ac:dyDescent="0.2">
      <c r="A406" s="102" t="s">
        <v>150</v>
      </c>
      <c r="B406" s="103">
        <v>1400</v>
      </c>
      <c r="C406" s="103" t="s">
        <v>2</v>
      </c>
      <c r="D406" s="104" t="s">
        <v>4</v>
      </c>
      <c r="E406" s="104" t="s">
        <v>142</v>
      </c>
      <c r="F406" s="103">
        <v>0.1</v>
      </c>
      <c r="G406" s="103">
        <f t="shared" si="243"/>
        <v>0.9</v>
      </c>
      <c r="H406" s="104" t="s">
        <v>143</v>
      </c>
      <c r="I406" s="103" t="s">
        <v>149</v>
      </c>
      <c r="J406" s="103">
        <v>1000</v>
      </c>
      <c r="K406" s="103">
        <v>5.0999999999999996</v>
      </c>
      <c r="L406" s="105">
        <v>15.7538689648781</v>
      </c>
      <c r="M406" s="103">
        <v>9.5720894999999903E-2</v>
      </c>
      <c r="N406" s="103"/>
      <c r="O406" s="103"/>
      <c r="P406" s="106">
        <v>1.0534303487062899</v>
      </c>
      <c r="Q406" s="106">
        <v>1.02639699116214</v>
      </c>
      <c r="R406" s="106">
        <v>1.80339958748303</v>
      </c>
      <c r="S406" s="103"/>
      <c r="T406" s="103"/>
      <c r="U406" s="103"/>
      <c r="V406" s="103"/>
      <c r="W406" s="103"/>
      <c r="X406" s="103"/>
      <c r="Y406" s="103"/>
      <c r="Z406" s="107"/>
      <c r="AA406" s="107"/>
      <c r="AB406" s="108">
        <f t="shared" si="265"/>
        <v>4.2450022985952941E-2</v>
      </c>
      <c r="AC406" s="107">
        <f t="shared" si="251"/>
        <v>2.7657957797204079E-14</v>
      </c>
      <c r="AD406" s="107">
        <f t="shared" si="252"/>
        <v>2.9135732126812541E-14</v>
      </c>
      <c r="AE406" s="107">
        <f t="shared" si="253"/>
        <v>7.3173382716388787E-7</v>
      </c>
      <c r="AF406" s="109">
        <f t="shared" si="266"/>
        <v>3.0790741665098688E-4</v>
      </c>
      <c r="AG406" s="107">
        <f t="shared" si="255"/>
        <v>1.2901707515520969E-15</v>
      </c>
      <c r="AH406" s="108">
        <v>1.9235289407762901</v>
      </c>
      <c r="AI406" s="108">
        <v>1.62771096424948</v>
      </c>
      <c r="AJ406" s="108">
        <v>4.8478026851269203</v>
      </c>
      <c r="AK406" s="108">
        <v>1.6911775890819101</v>
      </c>
      <c r="AL406" s="108">
        <v>0.25592918511317297</v>
      </c>
      <c r="AM406" s="108">
        <v>1.1826712153107299</v>
      </c>
      <c r="AN406" s="108">
        <v>1.7003933412596699</v>
      </c>
      <c r="AO406" s="108">
        <v>53.461954364157499</v>
      </c>
      <c r="AP406" s="108">
        <v>11.451995505494899</v>
      </c>
      <c r="AQ406" s="108">
        <v>4.2762186950692997E-2</v>
      </c>
      <c r="AR406" s="108">
        <v>0.125599609738616</v>
      </c>
      <c r="AS406" s="108">
        <f t="shared" si="256"/>
        <v>1.1817386397364527</v>
      </c>
      <c r="AT406" s="108">
        <f t="shared" si="257"/>
        <v>0.96247193361468075</v>
      </c>
      <c r="AU406" s="108">
        <f t="shared" si="258"/>
        <v>0.33576262689966824</v>
      </c>
      <c r="AV406" s="108">
        <f t="shared" si="259"/>
        <v>1.1312258723333501</v>
      </c>
      <c r="AW406" s="108">
        <f t="shared" si="260"/>
        <v>0.21639926786070568</v>
      </c>
      <c r="AX406" s="108">
        <f t="shared" si="261"/>
        <v>3.1805671182115719E-2</v>
      </c>
      <c r="AY406" s="108">
        <f t="shared" si="262"/>
        <v>13.538205610657073</v>
      </c>
      <c r="AZ406" s="108">
        <f t="shared" si="263"/>
        <v>39.763947134423013</v>
      </c>
      <c r="BA406" s="108">
        <f t="shared" si="264"/>
        <v>91.178591472756352</v>
      </c>
      <c r="BB406" s="103"/>
    </row>
    <row r="407" spans="1:54" s="102" customFormat="1" x14ac:dyDescent="0.2">
      <c r="A407" s="102" t="s">
        <v>150</v>
      </c>
      <c r="B407" s="103">
        <v>1400</v>
      </c>
      <c r="C407" s="103" t="s">
        <v>2</v>
      </c>
      <c r="D407" s="104" t="s">
        <v>4</v>
      </c>
      <c r="E407" s="104" t="s">
        <v>142</v>
      </c>
      <c r="F407" s="103">
        <v>0.1</v>
      </c>
      <c r="G407" s="103">
        <f t="shared" si="243"/>
        <v>0.9</v>
      </c>
      <c r="H407" s="104" t="s">
        <v>143</v>
      </c>
      <c r="I407" s="103" t="s">
        <v>149</v>
      </c>
      <c r="J407" s="103">
        <v>10000</v>
      </c>
      <c r="K407" s="103">
        <v>5.0999999999999996</v>
      </c>
      <c r="L407" s="105">
        <v>15.7538689648781</v>
      </c>
      <c r="M407" s="103">
        <v>9.5720894999999903E-2</v>
      </c>
      <c r="N407" s="103"/>
      <c r="O407" s="103"/>
      <c r="P407" s="106">
        <v>1.05759700779046</v>
      </c>
      <c r="Q407" s="106">
        <v>1.4518004802298701</v>
      </c>
      <c r="R407" s="106">
        <v>1.9458373010560801</v>
      </c>
      <c r="S407" s="103"/>
      <c r="T407" s="103"/>
      <c r="U407" s="103"/>
      <c r="V407" s="103"/>
      <c r="W407" s="103"/>
      <c r="X407" s="103"/>
      <c r="Y407" s="103"/>
      <c r="Z407" s="107"/>
      <c r="AA407" s="107"/>
      <c r="AB407" s="108">
        <f t="shared" si="265"/>
        <v>4.2450022985952941E-2</v>
      </c>
      <c r="AC407" s="107">
        <f t="shared" si="251"/>
        <v>2.7657957797204079E-14</v>
      </c>
      <c r="AD407" s="107">
        <f t="shared" si="252"/>
        <v>2.9250973407917857E-14</v>
      </c>
      <c r="AE407" s="107">
        <f t="shared" si="253"/>
        <v>7.3462807204860307E-7</v>
      </c>
      <c r="AF407" s="109">
        <f t="shared" si="266"/>
        <v>3.0790741665098688E-4</v>
      </c>
      <c r="AG407" s="107">
        <f t="shared" si="255"/>
        <v>1.2901707515520969E-15</v>
      </c>
      <c r="AH407" s="108">
        <v>1.9235289407762901</v>
      </c>
      <c r="AI407" s="108">
        <v>1.62771096424948</v>
      </c>
      <c r="AJ407" s="108">
        <v>4.8478026851269203</v>
      </c>
      <c r="AK407" s="108">
        <v>1.6911775890819101</v>
      </c>
      <c r="AL407" s="108">
        <v>0.25592918511317297</v>
      </c>
      <c r="AM407" s="108">
        <v>1.1826712153107299</v>
      </c>
      <c r="AN407" s="108">
        <v>1.7003933412596699</v>
      </c>
      <c r="AO407" s="108">
        <v>53.461954364157499</v>
      </c>
      <c r="AP407" s="108">
        <v>11.451995505494899</v>
      </c>
      <c r="AQ407" s="108">
        <v>4.2762186950692997E-2</v>
      </c>
      <c r="AR407" s="108">
        <v>0.125599609738616</v>
      </c>
      <c r="AS407" s="108">
        <f t="shared" si="256"/>
        <v>1.1817386397364527</v>
      </c>
      <c r="AT407" s="108">
        <f t="shared" si="257"/>
        <v>0.96247193361468075</v>
      </c>
      <c r="AU407" s="108">
        <f t="shared" si="258"/>
        <v>0.33576262689966824</v>
      </c>
      <c r="AV407" s="108">
        <f t="shared" si="259"/>
        <v>1.1312258723333501</v>
      </c>
      <c r="AW407" s="108">
        <f t="shared" si="260"/>
        <v>0.21639926786070568</v>
      </c>
      <c r="AX407" s="108">
        <f t="shared" si="261"/>
        <v>3.1805671182115719E-2</v>
      </c>
      <c r="AY407" s="108">
        <f t="shared" si="262"/>
        <v>13.538205610657073</v>
      </c>
      <c r="AZ407" s="108">
        <f t="shared" si="263"/>
        <v>39.763947134423013</v>
      </c>
      <c r="BA407" s="108">
        <f t="shared" si="264"/>
        <v>91.178591472756352</v>
      </c>
      <c r="BB407" s="103"/>
    </row>
    <row r="408" spans="1:54" s="102" customFormat="1" x14ac:dyDescent="0.2">
      <c r="A408" s="102" t="s">
        <v>150</v>
      </c>
      <c r="B408" s="103">
        <v>1400</v>
      </c>
      <c r="C408" s="103" t="s">
        <v>2</v>
      </c>
      <c r="D408" s="104" t="s">
        <v>4</v>
      </c>
      <c r="E408" s="104" t="s">
        <v>142</v>
      </c>
      <c r="F408" s="103">
        <v>0.1</v>
      </c>
      <c r="G408" s="103">
        <f t="shared" si="243"/>
        <v>0.9</v>
      </c>
      <c r="H408" s="104" t="s">
        <v>143</v>
      </c>
      <c r="I408" s="103" t="s">
        <v>149</v>
      </c>
      <c r="J408" s="103">
        <v>100000</v>
      </c>
      <c r="K408" s="103">
        <v>5.0999999999999996</v>
      </c>
      <c r="L408" s="105">
        <v>15.7538689648781</v>
      </c>
      <c r="M408" s="103">
        <v>9.5720894999999903E-2</v>
      </c>
      <c r="N408" s="103"/>
      <c r="O408" s="103"/>
      <c r="P408" s="106">
        <v>1.0580328550010401</v>
      </c>
      <c r="Q408" s="106">
        <v>1.6575086133274699</v>
      </c>
      <c r="R408" s="106">
        <v>1.96157910002776</v>
      </c>
      <c r="S408" s="103"/>
      <c r="T408" s="103"/>
      <c r="U408" s="103"/>
      <c r="V408" s="103"/>
      <c r="W408" s="103"/>
      <c r="X408" s="103"/>
      <c r="Y408" s="103"/>
      <c r="Z408" s="107"/>
      <c r="AA408" s="107"/>
      <c r="AB408" s="108">
        <f t="shared" si="265"/>
        <v>4.2450022985952941E-2</v>
      </c>
      <c r="AC408" s="107">
        <f t="shared" si="251"/>
        <v>2.7657957797204079E-14</v>
      </c>
      <c r="AD408" s="107">
        <f t="shared" si="252"/>
        <v>2.926302805167411E-14</v>
      </c>
      <c r="AE408" s="107">
        <f t="shared" si="253"/>
        <v>7.3493082025388144E-7</v>
      </c>
      <c r="AF408" s="109">
        <f t="shared" si="266"/>
        <v>3.0790741665098688E-4</v>
      </c>
      <c r="AG408" s="107">
        <f t="shared" si="255"/>
        <v>1.2901707515520969E-15</v>
      </c>
      <c r="AH408" s="108">
        <v>1.9235289407762901</v>
      </c>
      <c r="AI408" s="108">
        <v>1.62771096424948</v>
      </c>
      <c r="AJ408" s="108">
        <v>4.8478026851269203</v>
      </c>
      <c r="AK408" s="108">
        <v>1.6911775890819101</v>
      </c>
      <c r="AL408" s="108">
        <v>0.25592918511317297</v>
      </c>
      <c r="AM408" s="108">
        <v>1.1826712153107299</v>
      </c>
      <c r="AN408" s="108">
        <v>1.7003933412596699</v>
      </c>
      <c r="AO408" s="108">
        <v>53.461954364157499</v>
      </c>
      <c r="AP408" s="108">
        <v>11.451995505494899</v>
      </c>
      <c r="AQ408" s="108">
        <v>4.2762186950692997E-2</v>
      </c>
      <c r="AR408" s="108">
        <v>0.125599609738616</v>
      </c>
      <c r="AS408" s="108">
        <f t="shared" si="256"/>
        <v>1.1817386397364527</v>
      </c>
      <c r="AT408" s="108">
        <f t="shared" si="257"/>
        <v>0.96247193361468075</v>
      </c>
      <c r="AU408" s="108">
        <f t="shared" si="258"/>
        <v>0.33576262689966824</v>
      </c>
      <c r="AV408" s="108">
        <f t="shared" si="259"/>
        <v>1.1312258723333501</v>
      </c>
      <c r="AW408" s="108">
        <f t="shared" si="260"/>
        <v>0.21639926786070568</v>
      </c>
      <c r="AX408" s="108">
        <f t="shared" si="261"/>
        <v>3.1805671182115719E-2</v>
      </c>
      <c r="AY408" s="108">
        <f t="shared" si="262"/>
        <v>13.538205610657073</v>
      </c>
      <c r="AZ408" s="108">
        <f t="shared" si="263"/>
        <v>39.763947134423013</v>
      </c>
      <c r="BA408" s="108">
        <f t="shared" si="264"/>
        <v>91.178591472756352</v>
      </c>
      <c r="BB408" s="103"/>
    </row>
    <row r="409" spans="1:54" s="102" customFormat="1" x14ac:dyDescent="0.2">
      <c r="A409" s="102" t="s">
        <v>150</v>
      </c>
      <c r="B409" s="103">
        <v>1400</v>
      </c>
      <c r="C409" s="103" t="s">
        <v>2</v>
      </c>
      <c r="D409" s="104" t="s">
        <v>4</v>
      </c>
      <c r="E409" s="104" t="s">
        <v>142</v>
      </c>
      <c r="F409" s="103">
        <v>0.1</v>
      </c>
      <c r="G409" s="103">
        <f t="shared" si="243"/>
        <v>0.9</v>
      </c>
      <c r="H409" s="104" t="s">
        <v>145</v>
      </c>
      <c r="I409" s="103" t="s">
        <v>149</v>
      </c>
      <c r="J409" s="103">
        <v>1</v>
      </c>
      <c r="K409" s="103">
        <v>5.0999999999999996</v>
      </c>
      <c r="L409" s="105">
        <v>15.7538689648781</v>
      </c>
      <c r="M409" s="103">
        <v>9.5720894999999903E-2</v>
      </c>
      <c r="N409" s="103"/>
      <c r="O409" s="103"/>
      <c r="P409" s="106">
        <v>1.00006896225539</v>
      </c>
      <c r="Q409" s="106">
        <v>1.00000148209041</v>
      </c>
      <c r="R409" s="106">
        <v>1.00015731487814</v>
      </c>
      <c r="S409" s="103"/>
      <c r="T409" s="103"/>
      <c r="U409" s="103"/>
      <c r="V409" s="103"/>
      <c r="W409" s="103"/>
      <c r="X409" s="103"/>
      <c r="Y409" s="103"/>
      <c r="Z409" s="107"/>
      <c r="AA409" s="107"/>
      <c r="AB409" s="108">
        <f t="shared" si="265"/>
        <v>4.4646360203984464E-2</v>
      </c>
      <c r="AC409" s="107">
        <f t="shared" si="251"/>
        <v>2.908896296073122E-14</v>
      </c>
      <c r="AD409" s="107">
        <f t="shared" si="252"/>
        <v>2.9090969001223947E-14</v>
      </c>
      <c r="AE409" s="107">
        <f t="shared" si="253"/>
        <v>7.3060961675928244E-7</v>
      </c>
      <c r="AF409" s="109">
        <f t="shared" si="266"/>
        <v>3.238383507548927E-4</v>
      </c>
      <c r="AG409" s="107">
        <f t="shared" si="255"/>
        <v>1.3569233665079772E-15</v>
      </c>
      <c r="AH409" s="108">
        <v>2.11566124801963</v>
      </c>
      <c r="AI409" s="108">
        <v>1.98327902924412</v>
      </c>
      <c r="AJ409" s="108">
        <v>5.8953846384943498</v>
      </c>
      <c r="AK409" s="108">
        <v>1.61258902944503</v>
      </c>
      <c r="AL409" s="108">
        <v>0.23923296959719401</v>
      </c>
      <c r="AM409" s="108">
        <v>1.3708325089234901</v>
      </c>
      <c r="AN409" s="108">
        <v>1.8923755544955501</v>
      </c>
      <c r="AO409" s="108">
        <v>60.780465440006203</v>
      </c>
      <c r="AP409" s="108">
        <v>12.3821177983613</v>
      </c>
      <c r="AQ409" s="108">
        <v>4.4974675333922097E-2</v>
      </c>
      <c r="AR409" s="108">
        <v>0.13274146696002301</v>
      </c>
      <c r="AS409" s="108">
        <f t="shared" si="256"/>
        <v>1.0667491648040892</v>
      </c>
      <c r="AT409" s="108">
        <f t="shared" si="257"/>
        <v>1.2298725794548302</v>
      </c>
      <c r="AU409" s="108">
        <f t="shared" si="258"/>
        <v>0.33641215134533425</v>
      </c>
      <c r="AV409" s="108">
        <f t="shared" si="259"/>
        <v>1.1179922732533929</v>
      </c>
      <c r="AW409" s="108">
        <f t="shared" si="260"/>
        <v>0.17451655693886542</v>
      </c>
      <c r="AX409" s="108">
        <f t="shared" si="261"/>
        <v>3.1134601237356976E-2</v>
      </c>
      <c r="AY409" s="108">
        <f t="shared" si="262"/>
        <v>14.256099452821823</v>
      </c>
      <c r="AZ409" s="108">
        <f t="shared" si="263"/>
        <v>42.076469489669179</v>
      </c>
      <c r="BA409" s="108">
        <f t="shared" si="264"/>
        <v>93.279952993817304</v>
      </c>
      <c r="BB409" s="103"/>
    </row>
    <row r="410" spans="1:54" s="102" customFormat="1" x14ac:dyDescent="0.2">
      <c r="A410" s="102" t="s">
        <v>150</v>
      </c>
      <c r="B410" s="103">
        <v>1400</v>
      </c>
      <c r="C410" s="103" t="s">
        <v>2</v>
      </c>
      <c r="D410" s="104" t="s">
        <v>4</v>
      </c>
      <c r="E410" s="104" t="s">
        <v>142</v>
      </c>
      <c r="F410" s="103">
        <v>0.1</v>
      </c>
      <c r="G410" s="103">
        <f t="shared" si="243"/>
        <v>0.9</v>
      </c>
      <c r="H410" s="104" t="s">
        <v>145</v>
      </c>
      <c r="I410" s="103" t="s">
        <v>149</v>
      </c>
      <c r="J410" s="103">
        <v>100</v>
      </c>
      <c r="K410" s="103">
        <v>5.0999999999999996</v>
      </c>
      <c r="L410" s="105">
        <v>15.7538689648781</v>
      </c>
      <c r="M410" s="103">
        <v>9.5720894999999903E-2</v>
      </c>
      <c r="N410" s="103"/>
      <c r="O410" s="103"/>
      <c r="P410" s="106">
        <v>1.0263924599093499</v>
      </c>
      <c r="Q410" s="106">
        <v>1.0005553374654499</v>
      </c>
      <c r="R410" s="106">
        <v>1.1157544294217501</v>
      </c>
      <c r="S410" s="103"/>
      <c r="T410" s="103"/>
      <c r="U410" s="103"/>
      <c r="V410" s="103"/>
      <c r="W410" s="103"/>
      <c r="X410" s="103"/>
      <c r="Y410" s="103"/>
      <c r="Z410" s="107"/>
      <c r="AA410" s="107"/>
      <c r="AB410" s="108">
        <f t="shared" si="265"/>
        <v>4.4646360203984464E-2</v>
      </c>
      <c r="AC410" s="107">
        <f t="shared" si="251"/>
        <v>2.908896296073122E-14</v>
      </c>
      <c r="AD410" s="107">
        <f t="shared" si="252"/>
        <v>2.9856692249476883E-14</v>
      </c>
      <c r="AE410" s="107">
        <f t="shared" si="253"/>
        <v>7.4984049108753919E-7</v>
      </c>
      <c r="AF410" s="109">
        <f t="shared" si="266"/>
        <v>3.238383507548927E-4</v>
      </c>
      <c r="AG410" s="107">
        <f t="shared" si="255"/>
        <v>1.3569233665079772E-15</v>
      </c>
      <c r="AH410" s="108">
        <v>2.11566124801963</v>
      </c>
      <c r="AI410" s="108">
        <v>1.98327902924412</v>
      </c>
      <c r="AJ410" s="108">
        <v>5.8953846384943498</v>
      </c>
      <c r="AK410" s="108">
        <v>1.61258902944503</v>
      </c>
      <c r="AL410" s="108">
        <v>0.23923296959719401</v>
      </c>
      <c r="AM410" s="108">
        <v>1.3708325089234901</v>
      </c>
      <c r="AN410" s="108">
        <v>1.8923755544955501</v>
      </c>
      <c r="AO410" s="108">
        <v>60.780465440006203</v>
      </c>
      <c r="AP410" s="108">
        <v>12.3821177983613</v>
      </c>
      <c r="AQ410" s="108">
        <v>4.4974675333922097E-2</v>
      </c>
      <c r="AR410" s="108">
        <v>0.13274146696002301</v>
      </c>
      <c r="AS410" s="108">
        <f t="shared" si="256"/>
        <v>1.0667491648040892</v>
      </c>
      <c r="AT410" s="108">
        <f t="shared" si="257"/>
        <v>1.2298725794548302</v>
      </c>
      <c r="AU410" s="108">
        <f t="shared" si="258"/>
        <v>0.33641215134533425</v>
      </c>
      <c r="AV410" s="108">
        <f t="shared" si="259"/>
        <v>1.1179922732533929</v>
      </c>
      <c r="AW410" s="108">
        <f t="shared" si="260"/>
        <v>0.17451655693886542</v>
      </c>
      <c r="AX410" s="108">
        <f t="shared" si="261"/>
        <v>3.1134601237356976E-2</v>
      </c>
      <c r="AY410" s="108">
        <f t="shared" si="262"/>
        <v>14.256099452821823</v>
      </c>
      <c r="AZ410" s="108">
        <f t="shared" si="263"/>
        <v>42.076469489669179</v>
      </c>
      <c r="BA410" s="108">
        <f t="shared" si="264"/>
        <v>93.279952993817304</v>
      </c>
      <c r="BB410" s="103"/>
    </row>
    <row r="411" spans="1:54" s="102" customFormat="1" x14ac:dyDescent="0.2">
      <c r="A411" s="102" t="s">
        <v>150</v>
      </c>
      <c r="B411" s="103">
        <v>1400</v>
      </c>
      <c r="C411" s="103" t="s">
        <v>2</v>
      </c>
      <c r="D411" s="104" t="s">
        <v>4</v>
      </c>
      <c r="E411" s="104" t="s">
        <v>142</v>
      </c>
      <c r="F411" s="103">
        <v>0.1</v>
      </c>
      <c r="G411" s="103">
        <f t="shared" si="243"/>
        <v>0.9</v>
      </c>
      <c r="H411" s="104" t="s">
        <v>145</v>
      </c>
      <c r="I411" s="103" t="s">
        <v>149</v>
      </c>
      <c r="J411" s="103">
        <v>1000</v>
      </c>
      <c r="K411" s="103">
        <v>5.0999999999999996</v>
      </c>
      <c r="L411" s="105">
        <v>15.7538689648781</v>
      </c>
      <c r="M411" s="103">
        <v>9.5720894999999903E-2</v>
      </c>
      <c r="N411" s="103"/>
      <c r="O411" s="103"/>
      <c r="P411" s="106">
        <v>1.0515602731328499</v>
      </c>
      <c r="Q411" s="106">
        <v>1.0017139806161099</v>
      </c>
      <c r="R411" s="106">
        <v>1.69834012243764</v>
      </c>
      <c r="S411" s="103"/>
      <c r="T411" s="103"/>
      <c r="U411" s="103"/>
      <c r="V411" s="103"/>
      <c r="W411" s="103"/>
      <c r="X411" s="103"/>
      <c r="Y411" s="103"/>
      <c r="Z411" s="107"/>
      <c r="AA411" s="107"/>
      <c r="AB411" s="108">
        <f t="shared" si="265"/>
        <v>4.4646360203984464E-2</v>
      </c>
      <c r="AC411" s="107">
        <f t="shared" si="251"/>
        <v>2.908896296073122E-14</v>
      </c>
      <c r="AD411" s="107">
        <f t="shared" si="252"/>
        <v>3.0588797836137877E-14</v>
      </c>
      <c r="AE411" s="107">
        <f t="shared" si="253"/>
        <v>7.6822706948151478E-7</v>
      </c>
      <c r="AF411" s="109">
        <f t="shared" si="266"/>
        <v>3.238383507548927E-4</v>
      </c>
      <c r="AG411" s="107">
        <f t="shared" si="255"/>
        <v>1.3569233665079772E-15</v>
      </c>
      <c r="AH411" s="108">
        <v>2.11566124801963</v>
      </c>
      <c r="AI411" s="108">
        <v>1.98327902924412</v>
      </c>
      <c r="AJ411" s="108">
        <v>5.8953846384943498</v>
      </c>
      <c r="AK411" s="108">
        <v>1.61258902944503</v>
      </c>
      <c r="AL411" s="108">
        <v>0.23923296959719401</v>
      </c>
      <c r="AM411" s="108">
        <v>1.3708325089234901</v>
      </c>
      <c r="AN411" s="108">
        <v>1.8923755544955501</v>
      </c>
      <c r="AO411" s="108">
        <v>60.780465440006203</v>
      </c>
      <c r="AP411" s="108">
        <v>12.3821177983613</v>
      </c>
      <c r="AQ411" s="108">
        <v>4.4974675333922097E-2</v>
      </c>
      <c r="AR411" s="108">
        <v>0.13274146696002301</v>
      </c>
      <c r="AS411" s="108">
        <f t="shared" si="256"/>
        <v>1.0667491648040892</v>
      </c>
      <c r="AT411" s="108">
        <f t="shared" si="257"/>
        <v>1.2298725794548302</v>
      </c>
      <c r="AU411" s="108">
        <f t="shared" si="258"/>
        <v>0.33641215134533425</v>
      </c>
      <c r="AV411" s="108">
        <f t="shared" si="259"/>
        <v>1.1179922732533929</v>
      </c>
      <c r="AW411" s="108">
        <f t="shared" si="260"/>
        <v>0.17451655693886542</v>
      </c>
      <c r="AX411" s="108">
        <f t="shared" si="261"/>
        <v>3.1134601237356976E-2</v>
      </c>
      <c r="AY411" s="108">
        <f t="shared" si="262"/>
        <v>14.256099452821823</v>
      </c>
      <c r="AZ411" s="108">
        <f t="shared" si="263"/>
        <v>42.076469489669179</v>
      </c>
      <c r="BA411" s="108">
        <f t="shared" si="264"/>
        <v>93.279952993817304</v>
      </c>
      <c r="BB411" s="103"/>
    </row>
    <row r="412" spans="1:54" s="102" customFormat="1" x14ac:dyDescent="0.2">
      <c r="A412" s="102" t="s">
        <v>150</v>
      </c>
      <c r="B412" s="103">
        <v>1400</v>
      </c>
      <c r="C412" s="103" t="s">
        <v>2</v>
      </c>
      <c r="D412" s="104" t="s">
        <v>4</v>
      </c>
      <c r="E412" s="104" t="s">
        <v>142</v>
      </c>
      <c r="F412" s="103">
        <v>0.1</v>
      </c>
      <c r="G412" s="103">
        <f t="shared" si="243"/>
        <v>0.9</v>
      </c>
      <c r="H412" s="104" t="s">
        <v>145</v>
      </c>
      <c r="I412" s="103" t="s">
        <v>149</v>
      </c>
      <c r="J412" s="103">
        <v>10000</v>
      </c>
      <c r="K412" s="103">
        <v>5.0999999999999996</v>
      </c>
      <c r="L412" s="105">
        <v>15.7538689648781</v>
      </c>
      <c r="M412" s="103">
        <v>9.5720894999999903E-2</v>
      </c>
      <c r="N412" s="103"/>
      <c r="O412" s="103"/>
      <c r="P412" s="106">
        <v>1.05535025070738</v>
      </c>
      <c r="Q412" s="106">
        <v>1.0832047751349601</v>
      </c>
      <c r="R412" s="106">
        <v>1.8507824780756601</v>
      </c>
      <c r="S412" s="103"/>
      <c r="T412" s="103"/>
      <c r="U412" s="103"/>
      <c r="V412" s="103"/>
      <c r="W412" s="103"/>
      <c r="X412" s="103"/>
      <c r="Y412" s="103"/>
      <c r="Z412" s="107"/>
      <c r="AA412" s="107"/>
      <c r="AB412" s="108">
        <f t="shared" si="265"/>
        <v>4.4646360203984464E-2</v>
      </c>
      <c r="AC412" s="107">
        <f t="shared" si="251"/>
        <v>2.908896296073122E-14</v>
      </c>
      <c r="AD412" s="107">
        <f t="shared" si="252"/>
        <v>3.069904435342538E-14</v>
      </c>
      <c r="AE412" s="107">
        <f t="shared" si="253"/>
        <v>7.7099587260186049E-7</v>
      </c>
      <c r="AF412" s="109">
        <f t="shared" si="266"/>
        <v>3.238383507548927E-4</v>
      </c>
      <c r="AG412" s="107">
        <f t="shared" si="255"/>
        <v>1.3569233665079772E-15</v>
      </c>
      <c r="AH412" s="108">
        <v>2.11566124801963</v>
      </c>
      <c r="AI412" s="108">
        <v>1.98327902924412</v>
      </c>
      <c r="AJ412" s="108">
        <v>5.8953846384943498</v>
      </c>
      <c r="AK412" s="108">
        <v>1.61258902944503</v>
      </c>
      <c r="AL412" s="108">
        <v>0.23923296959719401</v>
      </c>
      <c r="AM412" s="108">
        <v>1.3708325089234901</v>
      </c>
      <c r="AN412" s="108">
        <v>1.8923755544955501</v>
      </c>
      <c r="AO412" s="108">
        <v>60.780465440006203</v>
      </c>
      <c r="AP412" s="108">
        <v>12.3821177983613</v>
      </c>
      <c r="AQ412" s="108">
        <v>4.4974675333922097E-2</v>
      </c>
      <c r="AR412" s="108">
        <v>0.13274146696002301</v>
      </c>
      <c r="AS412" s="108">
        <f t="shared" si="256"/>
        <v>1.0667491648040892</v>
      </c>
      <c r="AT412" s="108">
        <f t="shared" si="257"/>
        <v>1.2298725794548302</v>
      </c>
      <c r="AU412" s="108">
        <f t="shared" si="258"/>
        <v>0.33641215134533425</v>
      </c>
      <c r="AV412" s="108">
        <f t="shared" si="259"/>
        <v>1.1179922732533929</v>
      </c>
      <c r="AW412" s="108">
        <f t="shared" si="260"/>
        <v>0.17451655693886542</v>
      </c>
      <c r="AX412" s="108">
        <f t="shared" si="261"/>
        <v>3.1134601237356976E-2</v>
      </c>
      <c r="AY412" s="108">
        <f t="shared" si="262"/>
        <v>14.256099452821823</v>
      </c>
      <c r="AZ412" s="108">
        <f t="shared" si="263"/>
        <v>42.076469489669179</v>
      </c>
      <c r="BA412" s="108">
        <f t="shared" si="264"/>
        <v>93.279952993817304</v>
      </c>
      <c r="BB412" s="103"/>
    </row>
    <row r="413" spans="1:54" s="102" customFormat="1" x14ac:dyDescent="0.2">
      <c r="A413" s="102" t="s">
        <v>150</v>
      </c>
      <c r="B413" s="103">
        <v>1400</v>
      </c>
      <c r="C413" s="103" t="s">
        <v>2</v>
      </c>
      <c r="D413" s="104" t="s">
        <v>4</v>
      </c>
      <c r="E413" s="104" t="s">
        <v>142</v>
      </c>
      <c r="F413" s="103">
        <v>0.1</v>
      </c>
      <c r="G413" s="103">
        <f t="shared" si="243"/>
        <v>0.9</v>
      </c>
      <c r="H413" s="104" t="s">
        <v>145</v>
      </c>
      <c r="I413" s="103" t="s">
        <v>149</v>
      </c>
      <c r="J413" s="103">
        <v>100000</v>
      </c>
      <c r="K413" s="103">
        <v>5.0999999999999996</v>
      </c>
      <c r="L413" s="105">
        <v>15.7538689648781</v>
      </c>
      <c r="M413" s="103">
        <v>9.5720894999999903E-2</v>
      </c>
      <c r="N413" s="103"/>
      <c r="O413" s="103"/>
      <c r="P413" s="106">
        <v>1.05574634989461</v>
      </c>
      <c r="Q413" s="106">
        <v>1.1344008898845599</v>
      </c>
      <c r="R413" s="106">
        <v>1.8678689923371401</v>
      </c>
      <c r="S413" s="103"/>
      <c r="T413" s="103"/>
      <c r="U413" s="103"/>
      <c r="V413" s="103"/>
      <c r="W413" s="103"/>
      <c r="X413" s="103"/>
      <c r="Y413" s="103"/>
      <c r="Z413" s="107"/>
      <c r="AA413" s="107"/>
      <c r="AB413" s="108">
        <f t="shared" si="265"/>
        <v>4.4646360203984464E-2</v>
      </c>
      <c r="AC413" s="107">
        <f t="shared" si="251"/>
        <v>2.908896296073122E-14</v>
      </c>
      <c r="AD413" s="107">
        <f t="shared" si="252"/>
        <v>3.0710566468011493E-14</v>
      </c>
      <c r="AE413" s="107">
        <f t="shared" si="253"/>
        <v>7.7128524652136316E-7</v>
      </c>
      <c r="AF413" s="109">
        <f t="shared" si="266"/>
        <v>3.238383507548927E-4</v>
      </c>
      <c r="AG413" s="107">
        <f t="shared" si="255"/>
        <v>1.3569233665079772E-15</v>
      </c>
      <c r="AH413" s="108">
        <v>2.11566124801963</v>
      </c>
      <c r="AI413" s="108">
        <v>1.98327902924412</v>
      </c>
      <c r="AJ413" s="108">
        <v>5.8953846384943498</v>
      </c>
      <c r="AK413" s="108">
        <v>1.61258902944503</v>
      </c>
      <c r="AL413" s="108">
        <v>0.23923296959719401</v>
      </c>
      <c r="AM413" s="108">
        <v>1.3708325089234901</v>
      </c>
      <c r="AN413" s="108">
        <v>1.8923755544955501</v>
      </c>
      <c r="AO413" s="108">
        <v>60.780465440006203</v>
      </c>
      <c r="AP413" s="108">
        <v>12.3821177983613</v>
      </c>
      <c r="AQ413" s="108">
        <v>4.4974675333922097E-2</v>
      </c>
      <c r="AR413" s="108">
        <v>0.13274146696002301</v>
      </c>
      <c r="AS413" s="108">
        <f t="shared" si="256"/>
        <v>1.0667491648040892</v>
      </c>
      <c r="AT413" s="108">
        <f t="shared" si="257"/>
        <v>1.2298725794548302</v>
      </c>
      <c r="AU413" s="108">
        <f t="shared" si="258"/>
        <v>0.33641215134533425</v>
      </c>
      <c r="AV413" s="108">
        <f t="shared" si="259"/>
        <v>1.1179922732533929</v>
      </c>
      <c r="AW413" s="108">
        <f t="shared" si="260"/>
        <v>0.17451655693886542</v>
      </c>
      <c r="AX413" s="108">
        <f t="shared" si="261"/>
        <v>3.1134601237356976E-2</v>
      </c>
      <c r="AY413" s="108">
        <f t="shared" si="262"/>
        <v>14.256099452821823</v>
      </c>
      <c r="AZ413" s="108">
        <f t="shared" si="263"/>
        <v>42.076469489669179</v>
      </c>
      <c r="BA413" s="108">
        <f t="shared" si="264"/>
        <v>93.279952993817304</v>
      </c>
      <c r="BB413" s="103"/>
    </row>
    <row r="414" spans="1:54" s="102" customFormat="1" x14ac:dyDescent="0.2">
      <c r="A414" s="102" t="s">
        <v>150</v>
      </c>
      <c r="B414" s="103">
        <v>1400</v>
      </c>
      <c r="C414" s="103" t="s">
        <v>2</v>
      </c>
      <c r="D414" s="104" t="s">
        <v>4</v>
      </c>
      <c r="E414" s="104" t="s">
        <v>142</v>
      </c>
      <c r="F414" s="103">
        <v>0.1</v>
      </c>
      <c r="G414" s="103">
        <f t="shared" si="243"/>
        <v>0.9</v>
      </c>
      <c r="H414" s="104" t="s">
        <v>146</v>
      </c>
      <c r="I414" s="103" t="s">
        <v>149</v>
      </c>
      <c r="J414" s="103">
        <v>1</v>
      </c>
      <c r="K414" s="103">
        <v>5.0999999999999996</v>
      </c>
      <c r="L414" s="105">
        <v>15.7538689648781</v>
      </c>
      <c r="M414" s="103">
        <v>9.5720894999999903E-2</v>
      </c>
      <c r="N414" s="103"/>
      <c r="O414" s="103"/>
      <c r="P414" s="106">
        <v>1.00006528285764</v>
      </c>
      <c r="Q414" s="106">
        <v>1.0000116861239901</v>
      </c>
      <c r="R414" s="106">
        <v>1.00027023302685</v>
      </c>
      <c r="S414" s="103"/>
      <c r="T414" s="103"/>
      <c r="U414" s="103"/>
      <c r="V414" s="103"/>
      <c r="W414" s="103"/>
      <c r="X414" s="103"/>
      <c r="Y414" s="103"/>
      <c r="Z414" s="107"/>
      <c r="AA414" s="107"/>
      <c r="AB414" s="108">
        <f t="shared" si="265"/>
        <v>4.3901829078443054E-2</v>
      </c>
      <c r="AC414" s="107">
        <f t="shared" si="251"/>
        <v>2.8603869926606284E-14</v>
      </c>
      <c r="AD414" s="107">
        <f t="shared" si="252"/>
        <v>2.8605737268974654E-14</v>
      </c>
      <c r="AE414" s="107">
        <f t="shared" si="253"/>
        <v>7.1842318976459602E-7</v>
      </c>
      <c r="AF414" s="109">
        <f t="shared" si="266"/>
        <v>3.1843796132383003E-4</v>
      </c>
      <c r="AG414" s="107">
        <f t="shared" si="255"/>
        <v>1.3342950564570838E-15</v>
      </c>
      <c r="AH414" s="108">
        <v>2.0378943288235698</v>
      </c>
      <c r="AI414" s="108">
        <v>1.82539206140177</v>
      </c>
      <c r="AJ414" s="108">
        <v>5.43134167944502</v>
      </c>
      <c r="AK414" s="108">
        <v>1.65850417792567</v>
      </c>
      <c r="AL414" s="108">
        <v>0.248436180807657</v>
      </c>
      <c r="AM414" s="108">
        <v>1.2940440171093599</v>
      </c>
      <c r="AN414" s="108">
        <v>1.81369117325391</v>
      </c>
      <c r="AO414" s="108">
        <v>57.935862605379498</v>
      </c>
      <c r="AP414" s="108">
        <v>12.291564393863499</v>
      </c>
      <c r="AQ414" s="108">
        <v>4.4224669163335402E-2</v>
      </c>
      <c r="AR414" s="108">
        <v>0.130566263518646</v>
      </c>
      <c r="AS414" s="108">
        <f t="shared" si="256"/>
        <v>1.1164145894546147</v>
      </c>
      <c r="AT414" s="108">
        <f t="shared" si="257"/>
        <v>1.1006255430027501</v>
      </c>
      <c r="AU414" s="108">
        <f t="shared" si="258"/>
        <v>0.33608492507661392</v>
      </c>
      <c r="AV414" s="108">
        <f t="shared" si="259"/>
        <v>1.1236170517207849</v>
      </c>
      <c r="AW414" s="108">
        <f t="shared" si="260"/>
        <v>0.19198433555808606</v>
      </c>
      <c r="AX414" s="108">
        <f t="shared" si="261"/>
        <v>3.1305155247408088E-2</v>
      </c>
      <c r="AY414" s="108">
        <f t="shared" si="262"/>
        <v>13.890963288498327</v>
      </c>
      <c r="AZ414" s="108">
        <f t="shared" si="263"/>
        <v>41.010847736483605</v>
      </c>
      <c r="BA414" s="108">
        <f t="shared" si="264"/>
        <v>94.140431552658754</v>
      </c>
      <c r="BB414" s="103"/>
    </row>
    <row r="415" spans="1:54" s="102" customFormat="1" x14ac:dyDescent="0.2">
      <c r="A415" s="102" t="s">
        <v>150</v>
      </c>
      <c r="B415" s="103">
        <v>1400</v>
      </c>
      <c r="C415" s="103" t="s">
        <v>2</v>
      </c>
      <c r="D415" s="104" t="s">
        <v>4</v>
      </c>
      <c r="E415" s="104" t="s">
        <v>142</v>
      </c>
      <c r="F415" s="103">
        <v>0.1</v>
      </c>
      <c r="G415" s="103">
        <f t="shared" si="243"/>
        <v>0.9</v>
      </c>
      <c r="H415" s="104" t="s">
        <v>146</v>
      </c>
      <c r="I415" s="103" t="s">
        <v>149</v>
      </c>
      <c r="J415" s="103">
        <v>100</v>
      </c>
      <c r="K415" s="103">
        <v>5.0999999999999996</v>
      </c>
      <c r="L415" s="105">
        <v>15.7538689648781</v>
      </c>
      <c r="M415" s="103">
        <v>9.5720894999999903E-2</v>
      </c>
      <c r="N415" s="103"/>
      <c r="O415" s="103"/>
      <c r="P415" s="106">
        <v>1.02800285016139</v>
      </c>
      <c r="Q415" s="106">
        <v>1.0006995041845099</v>
      </c>
      <c r="R415" s="106">
        <v>1.1754053562233</v>
      </c>
      <c r="S415" s="103"/>
      <c r="T415" s="103"/>
      <c r="U415" s="103"/>
      <c r="V415" s="103"/>
      <c r="W415" s="103"/>
      <c r="X415" s="103"/>
      <c r="Y415" s="103"/>
      <c r="Z415" s="107"/>
      <c r="AA415" s="107"/>
      <c r="AB415" s="108">
        <f t="shared" si="265"/>
        <v>4.3901829078443054E-2</v>
      </c>
      <c r="AC415" s="107">
        <f t="shared" si="251"/>
        <v>2.8603869926606284E-14</v>
      </c>
      <c r="AD415" s="107">
        <f t="shared" si="252"/>
        <v>2.9404859810196932E-14</v>
      </c>
      <c r="AE415" s="107">
        <f t="shared" si="253"/>
        <v>7.3849287577476462E-7</v>
      </c>
      <c r="AF415" s="109">
        <f t="shared" si="266"/>
        <v>3.1843796132383003E-4</v>
      </c>
      <c r="AG415" s="107">
        <f t="shared" si="255"/>
        <v>1.3342950564570838E-15</v>
      </c>
      <c r="AH415" s="108">
        <v>2.0378943288235698</v>
      </c>
      <c r="AI415" s="108">
        <v>1.82539206140177</v>
      </c>
      <c r="AJ415" s="108">
        <v>5.43134167944502</v>
      </c>
      <c r="AK415" s="108">
        <v>1.65850417792567</v>
      </c>
      <c r="AL415" s="108">
        <v>0.248436180807657</v>
      </c>
      <c r="AM415" s="108">
        <v>1.2940440171093599</v>
      </c>
      <c r="AN415" s="108">
        <v>1.81369117325391</v>
      </c>
      <c r="AO415" s="108">
        <v>57.935862605379498</v>
      </c>
      <c r="AP415" s="108">
        <v>12.291564393863499</v>
      </c>
      <c r="AQ415" s="108">
        <v>4.4224669163335402E-2</v>
      </c>
      <c r="AR415" s="108">
        <v>0.130566263518646</v>
      </c>
      <c r="AS415" s="108">
        <f t="shared" si="256"/>
        <v>1.1164145894546147</v>
      </c>
      <c r="AT415" s="108">
        <f t="shared" si="257"/>
        <v>1.1006255430027501</v>
      </c>
      <c r="AU415" s="108">
        <f t="shared" si="258"/>
        <v>0.33608492507661392</v>
      </c>
      <c r="AV415" s="108">
        <f t="shared" si="259"/>
        <v>1.1236170517207849</v>
      </c>
      <c r="AW415" s="108">
        <f t="shared" si="260"/>
        <v>0.19198433555808606</v>
      </c>
      <c r="AX415" s="108">
        <f t="shared" si="261"/>
        <v>3.1305155247408088E-2</v>
      </c>
      <c r="AY415" s="108">
        <f t="shared" si="262"/>
        <v>13.890963288498327</v>
      </c>
      <c r="AZ415" s="108">
        <f t="shared" si="263"/>
        <v>41.010847736483605</v>
      </c>
      <c r="BA415" s="108">
        <f t="shared" si="264"/>
        <v>94.140431552658754</v>
      </c>
      <c r="BB415" s="103"/>
    </row>
    <row r="416" spans="1:54" s="102" customFormat="1" x14ac:dyDescent="0.2">
      <c r="A416" s="102" t="s">
        <v>150</v>
      </c>
      <c r="B416" s="103">
        <v>1400</v>
      </c>
      <c r="C416" s="103" t="s">
        <v>2</v>
      </c>
      <c r="D416" s="104" t="s">
        <v>4</v>
      </c>
      <c r="E416" s="104" t="s">
        <v>142</v>
      </c>
      <c r="F416" s="103">
        <v>0.1</v>
      </c>
      <c r="G416" s="103">
        <f t="shared" si="243"/>
        <v>0.9</v>
      </c>
      <c r="H416" s="104" t="s">
        <v>146</v>
      </c>
      <c r="I416" s="103" t="s">
        <v>149</v>
      </c>
      <c r="J416" s="103">
        <v>1000</v>
      </c>
      <c r="K416" s="103">
        <v>5.0999999999999996</v>
      </c>
      <c r="L416" s="105">
        <v>15.7538689648781</v>
      </c>
      <c r="M416" s="103">
        <v>9.5720894999999903E-2</v>
      </c>
      <c r="N416" s="103"/>
      <c r="O416" s="103"/>
      <c r="P416" s="106">
        <v>1.05519408581906</v>
      </c>
      <c r="Q416" s="106">
        <v>1.0098452078648901</v>
      </c>
      <c r="R416" s="106">
        <v>1.9271578476852</v>
      </c>
      <c r="S416" s="103"/>
      <c r="T416" s="103"/>
      <c r="U416" s="103"/>
      <c r="V416" s="103"/>
      <c r="W416" s="103"/>
      <c r="X416" s="103"/>
      <c r="Y416" s="103"/>
      <c r="Z416" s="107"/>
      <c r="AA416" s="107"/>
      <c r="AB416" s="108">
        <f t="shared" si="265"/>
        <v>4.3901829078443054E-2</v>
      </c>
      <c r="AC416" s="107">
        <f t="shared" si="251"/>
        <v>2.8603869926606284E-14</v>
      </c>
      <c r="AD416" s="107">
        <f t="shared" si="252"/>
        <v>3.0182634378092622E-14</v>
      </c>
      <c r="AE416" s="107">
        <f t="shared" si="253"/>
        <v>7.5802641482433986E-7</v>
      </c>
      <c r="AF416" s="109">
        <f t="shared" si="266"/>
        <v>3.1843796132383003E-4</v>
      </c>
      <c r="AG416" s="107">
        <f t="shared" si="255"/>
        <v>1.3342950564570838E-15</v>
      </c>
      <c r="AH416" s="108">
        <v>2.0378943288235698</v>
      </c>
      <c r="AI416" s="108">
        <v>1.82539206140177</v>
      </c>
      <c r="AJ416" s="108">
        <v>5.43134167944502</v>
      </c>
      <c r="AK416" s="108">
        <v>1.65850417792567</v>
      </c>
      <c r="AL416" s="108">
        <v>0.248436180807657</v>
      </c>
      <c r="AM416" s="108">
        <v>1.2940440171093599</v>
      </c>
      <c r="AN416" s="108">
        <v>1.81369117325391</v>
      </c>
      <c r="AO416" s="108">
        <v>57.935862605379498</v>
      </c>
      <c r="AP416" s="108">
        <v>12.291564393863499</v>
      </c>
      <c r="AQ416" s="108">
        <v>4.4224669163335402E-2</v>
      </c>
      <c r="AR416" s="108">
        <v>0.130566263518646</v>
      </c>
      <c r="AS416" s="108">
        <f t="shared" si="256"/>
        <v>1.1164145894546147</v>
      </c>
      <c r="AT416" s="108">
        <f t="shared" si="257"/>
        <v>1.1006255430027501</v>
      </c>
      <c r="AU416" s="108">
        <f t="shared" si="258"/>
        <v>0.33608492507661392</v>
      </c>
      <c r="AV416" s="108">
        <f t="shared" si="259"/>
        <v>1.1236170517207849</v>
      </c>
      <c r="AW416" s="108">
        <f t="shared" si="260"/>
        <v>0.19198433555808606</v>
      </c>
      <c r="AX416" s="108">
        <f t="shared" si="261"/>
        <v>3.1305155247408088E-2</v>
      </c>
      <c r="AY416" s="108">
        <f t="shared" si="262"/>
        <v>13.890963288498327</v>
      </c>
      <c r="AZ416" s="108">
        <f t="shared" si="263"/>
        <v>41.010847736483605</v>
      </c>
      <c r="BA416" s="108">
        <f t="shared" si="264"/>
        <v>94.140431552658754</v>
      </c>
      <c r="BB416" s="103"/>
    </row>
    <row r="417" spans="1:54" s="102" customFormat="1" x14ac:dyDescent="0.2">
      <c r="A417" s="102" t="s">
        <v>150</v>
      </c>
      <c r="B417" s="103">
        <v>1400</v>
      </c>
      <c r="C417" s="103" t="s">
        <v>2</v>
      </c>
      <c r="D417" s="104" t="s">
        <v>4</v>
      </c>
      <c r="E417" s="104" t="s">
        <v>142</v>
      </c>
      <c r="F417" s="103">
        <v>0.1</v>
      </c>
      <c r="G417" s="103">
        <f t="shared" si="243"/>
        <v>0.9</v>
      </c>
      <c r="H417" s="104" t="s">
        <v>146</v>
      </c>
      <c r="I417" s="103" t="s">
        <v>149</v>
      </c>
      <c r="J417" s="103">
        <v>10000</v>
      </c>
      <c r="K417" s="103">
        <v>5.0999999999999996</v>
      </c>
      <c r="L417" s="105">
        <v>15.7538689648781</v>
      </c>
      <c r="M417" s="103">
        <v>9.5720894999999903E-2</v>
      </c>
      <c r="N417" s="103"/>
      <c r="O417" s="103"/>
      <c r="P417" s="106">
        <v>1.0592890200705101</v>
      </c>
      <c r="Q417" s="106">
        <v>1.22451003584559</v>
      </c>
      <c r="R417" s="106">
        <v>2.1173229166982002</v>
      </c>
      <c r="S417" s="103"/>
      <c r="T417" s="103"/>
      <c r="U417" s="103"/>
      <c r="V417" s="103"/>
      <c r="W417" s="103"/>
      <c r="X417" s="103"/>
      <c r="Y417" s="103"/>
      <c r="Z417" s="107"/>
      <c r="AA417" s="107"/>
      <c r="AB417" s="108">
        <f t="shared" si="265"/>
        <v>4.3901829078443054E-2</v>
      </c>
      <c r="AC417" s="107">
        <f t="shared" si="251"/>
        <v>2.8603869926606284E-14</v>
      </c>
      <c r="AD417" s="107">
        <f t="shared" si="252"/>
        <v>3.0299765344779105E-14</v>
      </c>
      <c r="AE417" s="107">
        <f t="shared" si="253"/>
        <v>7.6096811850832E-7</v>
      </c>
      <c r="AF417" s="109">
        <f t="shared" si="266"/>
        <v>3.1843796132383003E-4</v>
      </c>
      <c r="AG417" s="107">
        <f t="shared" si="255"/>
        <v>1.3342950564570838E-15</v>
      </c>
      <c r="AH417" s="108">
        <v>2.0378943288235698</v>
      </c>
      <c r="AI417" s="108">
        <v>1.82539206140177</v>
      </c>
      <c r="AJ417" s="108">
        <v>5.43134167944502</v>
      </c>
      <c r="AK417" s="108">
        <v>1.65850417792567</v>
      </c>
      <c r="AL417" s="108">
        <v>0.248436180807657</v>
      </c>
      <c r="AM417" s="108">
        <v>1.2940440171093599</v>
      </c>
      <c r="AN417" s="108">
        <v>1.81369117325391</v>
      </c>
      <c r="AO417" s="108">
        <v>57.935862605379498</v>
      </c>
      <c r="AP417" s="108">
        <v>12.291564393863499</v>
      </c>
      <c r="AQ417" s="108">
        <v>4.4224669163335402E-2</v>
      </c>
      <c r="AR417" s="108">
        <v>0.130566263518646</v>
      </c>
      <c r="AS417" s="108">
        <f t="shared" si="256"/>
        <v>1.1164145894546147</v>
      </c>
      <c r="AT417" s="108">
        <f t="shared" si="257"/>
        <v>1.1006255430027501</v>
      </c>
      <c r="AU417" s="108">
        <f t="shared" si="258"/>
        <v>0.33608492507661392</v>
      </c>
      <c r="AV417" s="108">
        <f t="shared" si="259"/>
        <v>1.1236170517207849</v>
      </c>
      <c r="AW417" s="108">
        <f t="shared" si="260"/>
        <v>0.19198433555808606</v>
      </c>
      <c r="AX417" s="108">
        <f t="shared" si="261"/>
        <v>3.1305155247408088E-2</v>
      </c>
      <c r="AY417" s="108">
        <f t="shared" si="262"/>
        <v>13.890963288498327</v>
      </c>
      <c r="AZ417" s="108">
        <f t="shared" si="263"/>
        <v>41.010847736483605</v>
      </c>
      <c r="BA417" s="108">
        <f t="shared" si="264"/>
        <v>94.140431552658754</v>
      </c>
      <c r="BB417" s="103"/>
    </row>
    <row r="418" spans="1:54" s="102" customFormat="1" x14ac:dyDescent="0.2">
      <c r="A418" s="102" t="s">
        <v>150</v>
      </c>
      <c r="B418" s="103">
        <v>1400</v>
      </c>
      <c r="C418" s="103" t="s">
        <v>2</v>
      </c>
      <c r="D418" s="104" t="s">
        <v>4</v>
      </c>
      <c r="E418" s="104" t="s">
        <v>142</v>
      </c>
      <c r="F418" s="103">
        <v>0.1</v>
      </c>
      <c r="G418" s="103">
        <f t="shared" si="243"/>
        <v>0.9</v>
      </c>
      <c r="H418" s="104" t="s">
        <v>146</v>
      </c>
      <c r="I418" s="103" t="s">
        <v>149</v>
      </c>
      <c r="J418" s="103">
        <v>100000</v>
      </c>
      <c r="K418" s="103">
        <v>5.0999999999999996</v>
      </c>
      <c r="L418" s="105">
        <v>15.7538689648781</v>
      </c>
      <c r="M418" s="103">
        <v>9.5720894999999903E-2</v>
      </c>
      <c r="N418" s="103"/>
      <c r="O418" s="103"/>
      <c r="P418" s="106">
        <v>1.0597169692407999</v>
      </c>
      <c r="Q418" s="106">
        <v>1.3379899470372001</v>
      </c>
      <c r="R418" s="106">
        <v>2.1385539302528098</v>
      </c>
      <c r="S418" s="103"/>
      <c r="T418" s="103"/>
      <c r="U418" s="103"/>
      <c r="V418" s="103"/>
      <c r="W418" s="103"/>
      <c r="X418" s="103"/>
      <c r="Y418" s="103"/>
      <c r="Z418" s="107"/>
      <c r="AA418" s="107"/>
      <c r="AB418" s="108">
        <f t="shared" si="265"/>
        <v>4.3901829078443054E-2</v>
      </c>
      <c r="AC418" s="107">
        <f t="shared" si="251"/>
        <v>2.8603869926606284E-14</v>
      </c>
      <c r="AD418" s="107">
        <f t="shared" si="252"/>
        <v>3.0312006347181273E-14</v>
      </c>
      <c r="AE418" s="107">
        <f t="shared" si="253"/>
        <v>7.612755470464832E-7</v>
      </c>
      <c r="AF418" s="109">
        <f t="shared" si="266"/>
        <v>3.1843796132383003E-4</v>
      </c>
      <c r="AG418" s="107">
        <f t="shared" si="255"/>
        <v>1.3342950564570838E-15</v>
      </c>
      <c r="AH418" s="108">
        <v>2.0378943288235698</v>
      </c>
      <c r="AI418" s="108">
        <v>1.82539206140177</v>
      </c>
      <c r="AJ418" s="108">
        <v>5.43134167944502</v>
      </c>
      <c r="AK418" s="108">
        <v>1.65850417792567</v>
      </c>
      <c r="AL418" s="108">
        <v>0.248436180807657</v>
      </c>
      <c r="AM418" s="108">
        <v>1.2940440171093599</v>
      </c>
      <c r="AN418" s="108">
        <v>1.81369117325391</v>
      </c>
      <c r="AO418" s="108">
        <v>57.935862605379498</v>
      </c>
      <c r="AP418" s="108">
        <v>12.291564393863499</v>
      </c>
      <c r="AQ418" s="108">
        <v>4.4224669163335402E-2</v>
      </c>
      <c r="AR418" s="108">
        <v>0.130566263518646</v>
      </c>
      <c r="AS418" s="108">
        <f t="shared" si="256"/>
        <v>1.1164145894546147</v>
      </c>
      <c r="AT418" s="108">
        <f t="shared" si="257"/>
        <v>1.1006255430027501</v>
      </c>
      <c r="AU418" s="108">
        <f t="shared" si="258"/>
        <v>0.33608492507661392</v>
      </c>
      <c r="AV418" s="108">
        <f t="shared" si="259"/>
        <v>1.1236170517207849</v>
      </c>
      <c r="AW418" s="108">
        <f t="shared" si="260"/>
        <v>0.19198433555808606</v>
      </c>
      <c r="AX418" s="108">
        <f t="shared" si="261"/>
        <v>3.1305155247408088E-2</v>
      </c>
      <c r="AY418" s="108">
        <f t="shared" si="262"/>
        <v>13.890963288498327</v>
      </c>
      <c r="AZ418" s="108">
        <f t="shared" si="263"/>
        <v>41.010847736483605</v>
      </c>
      <c r="BA418" s="108">
        <f t="shared" si="264"/>
        <v>94.140431552658754</v>
      </c>
      <c r="BB418" s="103"/>
    </row>
    <row r="419" spans="1:54" s="1" customFormat="1" x14ac:dyDescent="0.2">
      <c r="A419" s="1" t="s">
        <v>141</v>
      </c>
      <c r="B419" s="86">
        <v>1400</v>
      </c>
      <c r="C419" s="86" t="s">
        <v>2</v>
      </c>
      <c r="D419" s="87" t="s">
        <v>3</v>
      </c>
      <c r="E419" s="87" t="s">
        <v>142</v>
      </c>
      <c r="F419" s="86">
        <v>0.1</v>
      </c>
      <c r="G419" s="86">
        <f t="shared" si="243"/>
        <v>0.9</v>
      </c>
      <c r="H419" s="87" t="s">
        <v>143</v>
      </c>
      <c r="I419" s="86" t="s">
        <v>144</v>
      </c>
      <c r="J419" s="86"/>
      <c r="K419" s="86">
        <v>5.0999999999999996</v>
      </c>
      <c r="L419" s="88">
        <v>15.7538689648781</v>
      </c>
      <c r="M419" s="86">
        <v>0.83175491700000004</v>
      </c>
      <c r="N419" s="86"/>
      <c r="O419" s="86"/>
      <c r="P419" s="89">
        <v>1.1909692548672399</v>
      </c>
      <c r="Q419" s="89">
        <v>1.23463082749391</v>
      </c>
      <c r="R419" s="89">
        <v>3.0917654169128999</v>
      </c>
      <c r="S419" s="86">
        <v>-4.0363786522066301</v>
      </c>
      <c r="T419" s="86">
        <v>-4.2543615333300702</v>
      </c>
      <c r="U419" s="86">
        <v>-10.948489611519699</v>
      </c>
      <c r="V419" s="86">
        <v>-4.0365631570806197</v>
      </c>
      <c r="W419" s="86">
        <v>-10.2054713320716</v>
      </c>
      <c r="X419" s="86">
        <v>1.4690416E-2</v>
      </c>
      <c r="Y419" s="86">
        <v>9.9189289999999999E-3</v>
      </c>
      <c r="Z419" s="90">
        <v>9.9472899999999998E-6</v>
      </c>
      <c r="AA419" s="90">
        <v>9.9472899999999998E-6</v>
      </c>
      <c r="AB419" s="91">
        <f t="shared" ref="AB419:AB421" si="267">((EXP(S419)*0.04)/X419)*0.99279954</f>
        <v>4.7743086165257367E-2</v>
      </c>
      <c r="AC419" s="90">
        <f t="shared" si="251"/>
        <v>3.1106608886970985E-14</v>
      </c>
      <c r="AD419" s="90">
        <f t="shared" si="252"/>
        <v>3.7047014807562499E-14</v>
      </c>
      <c r="AE419" s="90">
        <f t="shared" si="253"/>
        <v>9.3042295323644624E-7</v>
      </c>
      <c r="AF419" s="92">
        <f t="shared" ref="AF419:AF421" si="268">((EXP(V419)*0.04)/X419)*0.00720046</f>
        <v>3.4620157098111078E-4</v>
      </c>
      <c r="AG419" s="90">
        <f t="shared" si="255"/>
        <v>1.4506280682660678E-15</v>
      </c>
      <c r="AH419" s="91">
        <v>1.0760234751941531</v>
      </c>
      <c r="AI419" s="91">
        <v>0.41717174417461267</v>
      </c>
      <c r="AJ419" s="91">
        <v>1.3705494049195717</v>
      </c>
      <c r="AK419" s="91">
        <v>0.46479885911027186</v>
      </c>
      <c r="AL419" s="91">
        <v>7.3231252386218415E-2</v>
      </c>
      <c r="AM419" s="91">
        <v>0.28613224418496275</v>
      </c>
      <c r="AN419" s="91">
        <v>1.3066974814652919</v>
      </c>
      <c r="AO419" s="91">
        <v>10.620926612600773</v>
      </c>
      <c r="AP419" s="91">
        <v>19.063796453873241</v>
      </c>
      <c r="AQ419" s="91">
        <v>4.8091007484750141E-2</v>
      </c>
      <c r="AR419" s="91">
        <v>0.21279966661479269</v>
      </c>
      <c r="AS419" s="91">
        <f t="shared" si="256"/>
        <v>2.5793297130492361</v>
      </c>
      <c r="AT419" s="91">
        <f t="shared" si="257"/>
        <v>0.89753177314843657</v>
      </c>
      <c r="AU419" s="91">
        <f t="shared" si="258"/>
        <v>0.30438285747101079</v>
      </c>
      <c r="AV419" s="91">
        <f t="shared" si="259"/>
        <v>0.82346793382316175</v>
      </c>
      <c r="AW419" s="91">
        <f t="shared" si="260"/>
        <v>0.25593498766563327</v>
      </c>
      <c r="AX419" s="91">
        <f t="shared" si="261"/>
        <v>0.12303045950011678</v>
      </c>
      <c r="AY419" s="91">
        <f t="shared" si="262"/>
        <v>6.1405053036603645</v>
      </c>
      <c r="AZ419" s="91">
        <f t="shared" si="263"/>
        <v>27.171347613785198</v>
      </c>
      <c r="BA419" s="91">
        <f t="shared" si="264"/>
        <v>89.585650001897278</v>
      </c>
      <c r="BB419" s="86"/>
    </row>
    <row r="420" spans="1:54" s="1" customFormat="1" x14ac:dyDescent="0.2">
      <c r="A420" s="1" t="s">
        <v>141</v>
      </c>
      <c r="B420" s="86">
        <v>1400</v>
      </c>
      <c r="C420" s="86" t="s">
        <v>2</v>
      </c>
      <c r="D420" s="87" t="s">
        <v>3</v>
      </c>
      <c r="E420" s="87" t="s">
        <v>142</v>
      </c>
      <c r="F420" s="86">
        <v>0.1</v>
      </c>
      <c r="G420" s="86">
        <f t="shared" si="243"/>
        <v>0.9</v>
      </c>
      <c r="H420" s="87" t="s">
        <v>145</v>
      </c>
      <c r="I420" s="86" t="s">
        <v>144</v>
      </c>
      <c r="J420" s="86"/>
      <c r="K420" s="86">
        <v>5.0999999999999996</v>
      </c>
      <c r="L420" s="88">
        <v>15.7538689648781</v>
      </c>
      <c r="M420" s="86">
        <v>0.83175491700000004</v>
      </c>
      <c r="N420" s="86"/>
      <c r="O420" s="86"/>
      <c r="P420" s="89">
        <v>1.11317742070033</v>
      </c>
      <c r="Q420" s="89">
        <v>1.00220600474072</v>
      </c>
      <c r="R420" s="89">
        <v>84.528564418966994</v>
      </c>
      <c r="S420" s="86">
        <v>-3.8854312527981301</v>
      </c>
      <c r="T420" s="86">
        <v>-4.1709631421817397</v>
      </c>
      <c r="U420" s="86">
        <v>-11.0736596455734</v>
      </c>
      <c r="V420" s="86">
        <v>-3.8882816078347999</v>
      </c>
      <c r="W420" s="86">
        <v>-6.7488425252201099</v>
      </c>
      <c r="X420" s="86">
        <v>1.4690416E-2</v>
      </c>
      <c r="Y420" s="86">
        <v>9.9189289999999999E-3</v>
      </c>
      <c r="Z420" s="90">
        <v>9.9472899999999998E-6</v>
      </c>
      <c r="AA420" s="90">
        <v>9.9472899999999998E-6</v>
      </c>
      <c r="AB420" s="91">
        <f t="shared" si="267"/>
        <v>5.5522129083064316E-2</v>
      </c>
      <c r="AC420" s="90">
        <f t="shared" si="251"/>
        <v>3.6174979304450837E-14</v>
      </c>
      <c r="AD420" s="90">
        <f t="shared" si="252"/>
        <v>4.0269170156016397E-14</v>
      </c>
      <c r="AE420" s="90">
        <f t="shared" si="253"/>
        <v>1.0113462694784639E-6</v>
      </c>
      <c r="AF420" s="92">
        <f t="shared" si="268"/>
        <v>4.0153822316414971E-4</v>
      </c>
      <c r="AG420" s="90">
        <f t="shared" si="255"/>
        <v>1.6824955916661068E-15</v>
      </c>
      <c r="AH420" s="91">
        <v>1.1814759031277107</v>
      </c>
      <c r="AI420" s="91">
        <v>0.42024133870697949</v>
      </c>
      <c r="AJ420" s="91">
        <v>1.3882126464466817</v>
      </c>
      <c r="AK420" s="91">
        <v>0.46462594149595121</v>
      </c>
      <c r="AL420" s="91">
        <v>7.3224828307751413E-2</v>
      </c>
      <c r="AM420" s="91">
        <v>0.28982430019871652</v>
      </c>
      <c r="AN420" s="91">
        <v>2.1548865824681922</v>
      </c>
      <c r="AO420" s="91">
        <v>10.815257021261687</v>
      </c>
      <c r="AP420" s="91">
        <v>28.093077992172198</v>
      </c>
      <c r="AQ420" s="91">
        <v>5.5915103531935691E-2</v>
      </c>
      <c r="AR420" s="91">
        <v>0.26433773657743642</v>
      </c>
      <c r="AS420" s="91">
        <f t="shared" si="256"/>
        <v>2.8114223763967092</v>
      </c>
      <c r="AT420" s="91">
        <f t="shared" si="257"/>
        <v>0.90447239634087784</v>
      </c>
      <c r="AU420" s="91">
        <f t="shared" si="258"/>
        <v>0.3027211571531524</v>
      </c>
      <c r="AV420" s="91">
        <f t="shared" si="259"/>
        <v>0.54827753476215735</v>
      </c>
      <c r="AW420" s="91">
        <f t="shared" si="260"/>
        <v>0.25265248033910609</v>
      </c>
      <c r="AX420" s="91">
        <f t="shared" si="261"/>
        <v>0.1992450644706738</v>
      </c>
      <c r="AY420" s="91">
        <f t="shared" si="262"/>
        <v>8.1520202539713011</v>
      </c>
      <c r="AZ420" s="91">
        <f t="shared" si="263"/>
        <v>38.538542296312428</v>
      </c>
      <c r="BA420" s="91">
        <f t="shared" si="264"/>
        <v>106.27721321939393</v>
      </c>
      <c r="BB420" s="86"/>
    </row>
    <row r="421" spans="1:54" s="1" customFormat="1" x14ac:dyDescent="0.2">
      <c r="A421" s="1" t="s">
        <v>141</v>
      </c>
      <c r="B421" s="86">
        <v>1400</v>
      </c>
      <c r="C421" s="86" t="s">
        <v>2</v>
      </c>
      <c r="D421" s="87" t="s">
        <v>3</v>
      </c>
      <c r="E421" s="87" t="s">
        <v>142</v>
      </c>
      <c r="F421" s="86">
        <v>0.1</v>
      </c>
      <c r="G421" s="86">
        <f t="shared" si="243"/>
        <v>0.9</v>
      </c>
      <c r="H421" s="87" t="s">
        <v>146</v>
      </c>
      <c r="I421" s="86" t="s">
        <v>144</v>
      </c>
      <c r="J421" s="86"/>
      <c r="K421" s="86">
        <v>5.0999999999999996</v>
      </c>
      <c r="L421" s="88">
        <v>15.7538689648781</v>
      </c>
      <c r="M421" s="86">
        <v>0.83175491700000004</v>
      </c>
      <c r="N421" s="86"/>
      <c r="O421" s="86"/>
      <c r="P421" s="89">
        <v>1.1297861697356899</v>
      </c>
      <c r="Q421" s="89">
        <v>1.0252807841988001</v>
      </c>
      <c r="R421" s="89">
        <v>84.743129073374703</v>
      </c>
      <c r="S421" s="86">
        <v>-3.8879989483159099</v>
      </c>
      <c r="T421" s="86">
        <v>-4.1587209204306701</v>
      </c>
      <c r="U421" s="86">
        <v>-11.0386544880266</v>
      </c>
      <c r="V421" s="86">
        <v>-3.88385129426652</v>
      </c>
      <c r="W421" s="86">
        <v>-6.7418770592598696</v>
      </c>
      <c r="X421" s="86">
        <v>1.4690416E-2</v>
      </c>
      <c r="Y421" s="86">
        <v>9.9189289999999999E-3</v>
      </c>
      <c r="Z421" s="90">
        <v>9.9472899999999998E-6</v>
      </c>
      <c r="AA421" s="90">
        <v>9.9472899999999998E-6</v>
      </c>
      <c r="AB421" s="91">
        <f t="shared" si="267"/>
        <v>5.5379748034896974E-2</v>
      </c>
      <c r="AC421" s="90">
        <f t="shared" si="251"/>
        <v>3.6082212122142434E-14</v>
      </c>
      <c r="AD421" s="90">
        <f t="shared" si="252"/>
        <v>4.076518422906598E-14</v>
      </c>
      <c r="AE421" s="90">
        <f t="shared" si="253"/>
        <v>1.0238034912300913E-6</v>
      </c>
      <c r="AF421" s="92">
        <f t="shared" si="268"/>
        <v>4.033211098598165E-4</v>
      </c>
      <c r="AG421" s="90">
        <f t="shared" si="255"/>
        <v>1.6899661108666493E-15</v>
      </c>
      <c r="AH421" s="91">
        <v>1.1814948135684225</v>
      </c>
      <c r="AI421" s="91">
        <v>0.42022634884122056</v>
      </c>
      <c r="AJ421" s="91">
        <v>1.3882703454845107</v>
      </c>
      <c r="AK421" s="91">
        <v>0.46444666436808124</v>
      </c>
      <c r="AL421" s="91">
        <v>7.3190657261640577E-2</v>
      </c>
      <c r="AM421" s="91">
        <v>0.28977562428097675</v>
      </c>
      <c r="AN421" s="91">
        <v>2.1532527780955006</v>
      </c>
      <c r="AO421" s="91">
        <v>10.815196951135883</v>
      </c>
      <c r="AP421" s="91">
        <v>28.083888106890647</v>
      </c>
      <c r="AQ421" s="91">
        <v>5.5948268710512353E-2</v>
      </c>
      <c r="AR421" s="91">
        <v>0.26446257181484323</v>
      </c>
      <c r="AS421" s="91">
        <f t="shared" si="256"/>
        <v>2.8115676630616075</v>
      </c>
      <c r="AT421" s="91">
        <f t="shared" si="257"/>
        <v>0.90478924940277883</v>
      </c>
      <c r="AU421" s="91">
        <f t="shared" si="258"/>
        <v>0.30269777799983205</v>
      </c>
      <c r="AV421" s="91">
        <f t="shared" si="259"/>
        <v>0.54870232867570046</v>
      </c>
      <c r="AW421" s="91">
        <f t="shared" si="260"/>
        <v>0.25257699795574357</v>
      </c>
      <c r="AX421" s="91">
        <f t="shared" si="261"/>
        <v>0.19909510550978471</v>
      </c>
      <c r="AY421" s="91">
        <f t="shared" si="262"/>
        <v>8.1419943976157274</v>
      </c>
      <c r="AZ421" s="91">
        <f t="shared" si="263"/>
        <v>38.486495252192086</v>
      </c>
      <c r="BA421" s="91">
        <f t="shared" si="264"/>
        <v>106.19229751177369</v>
      </c>
      <c r="BB421" s="86"/>
    </row>
    <row r="422" spans="1:54" s="121" customFormat="1" x14ac:dyDescent="0.2">
      <c r="A422" s="121" t="s">
        <v>150</v>
      </c>
      <c r="B422" s="122">
        <v>1400</v>
      </c>
      <c r="C422" s="122" t="s">
        <v>2</v>
      </c>
      <c r="D422" s="123" t="s">
        <v>3</v>
      </c>
      <c r="E422" s="123" t="s">
        <v>142</v>
      </c>
      <c r="F422" s="122">
        <v>0.1</v>
      </c>
      <c r="G422" s="122">
        <f t="shared" si="243"/>
        <v>0.9</v>
      </c>
      <c r="H422" s="123" t="s">
        <v>143</v>
      </c>
      <c r="I422" s="122" t="s">
        <v>149</v>
      </c>
      <c r="J422" s="122">
        <v>1</v>
      </c>
      <c r="K422" s="122">
        <v>5.0999999999999996</v>
      </c>
      <c r="L422" s="124">
        <v>15.7538689648781</v>
      </c>
      <c r="M422" s="122">
        <v>0.63695103500000005</v>
      </c>
      <c r="N422" s="122"/>
      <c r="O422" s="122"/>
      <c r="P422" s="125">
        <v>1.00095231945013</v>
      </c>
      <c r="Q422" s="125">
        <v>1.00002053987302</v>
      </c>
      <c r="R422" s="125">
        <v>1.00280120485066</v>
      </c>
      <c r="S422" s="122"/>
      <c r="T422" s="122"/>
      <c r="U422" s="122"/>
      <c r="V422" s="122"/>
      <c r="W422" s="122"/>
      <c r="X422" s="122"/>
      <c r="Y422" s="122"/>
      <c r="Z422" s="126"/>
      <c r="AA422" s="126"/>
      <c r="AB422" s="127">
        <f t="shared" ref="AB422:AB436" si="269">AQ422*0.9927</f>
        <v>8.1210075257794903E-2</v>
      </c>
      <c r="AC422" s="126">
        <f t="shared" si="251"/>
        <v>5.2911746006147347E-14</v>
      </c>
      <c r="AD422" s="126">
        <f t="shared" si="252"/>
        <v>5.2962134891009339E-14</v>
      </c>
      <c r="AE422" s="126">
        <f t="shared" si="253"/>
        <v>1.3301256851858647E-6</v>
      </c>
      <c r="AF422" s="128">
        <f t="shared" ref="AF422:AF436" si="270">AQ422*0.00720046</f>
        <v>5.8904996322226445E-4</v>
      </c>
      <c r="AG422" s="126">
        <f t="shared" si="255"/>
        <v>2.4681933355754004E-15</v>
      </c>
      <c r="AH422" s="127">
        <v>1.78793242868338</v>
      </c>
      <c r="AI422" s="127">
        <v>0.54619534897663202</v>
      </c>
      <c r="AJ422" s="127">
        <v>1.8871292823028101</v>
      </c>
      <c r="AK422" s="127">
        <v>0.49711453298174202</v>
      </c>
      <c r="AL422" s="127">
        <v>7.9950184251702194E-2</v>
      </c>
      <c r="AM422" s="127">
        <v>0.40226699358573897</v>
      </c>
      <c r="AN422" s="127">
        <v>2.3064000660310602</v>
      </c>
      <c r="AO422" s="127">
        <v>15.719414908282401</v>
      </c>
      <c r="AP422" s="127">
        <v>33.441835084785602</v>
      </c>
      <c r="AQ422" s="127">
        <v>8.1807268316505394E-2</v>
      </c>
      <c r="AR422" s="127">
        <v>0.36667538213060802</v>
      </c>
      <c r="AS422" s="127">
        <f t="shared" si="256"/>
        <v>3.2734303432522882</v>
      </c>
      <c r="AT422" s="127">
        <f t="shared" si="257"/>
        <v>1.098731404411974</v>
      </c>
      <c r="AU422" s="127">
        <f t="shared" si="258"/>
        <v>0.28943186569079432</v>
      </c>
      <c r="AV422" s="127">
        <f t="shared" si="259"/>
        <v>0.77520481160934118</v>
      </c>
      <c r="AW422" s="127">
        <f t="shared" si="260"/>
        <v>0.19874905355530159</v>
      </c>
      <c r="AX422" s="127">
        <f t="shared" si="261"/>
        <v>0.14672302242088167</v>
      </c>
      <c r="AY422" s="127">
        <f t="shared" si="262"/>
        <v>6.290032487671974</v>
      </c>
      <c r="AZ422" s="127">
        <f t="shared" si="263"/>
        <v>28.193094739550446</v>
      </c>
      <c r="BA422" s="127">
        <f t="shared" si="264"/>
        <v>91.202836935678931</v>
      </c>
      <c r="BB422" s="122"/>
    </row>
    <row r="423" spans="1:54" s="121" customFormat="1" x14ac:dyDescent="0.2">
      <c r="A423" s="121" t="s">
        <v>150</v>
      </c>
      <c r="B423" s="122">
        <v>1400</v>
      </c>
      <c r="C423" s="122" t="s">
        <v>2</v>
      </c>
      <c r="D423" s="123" t="s">
        <v>3</v>
      </c>
      <c r="E423" s="123" t="s">
        <v>142</v>
      </c>
      <c r="F423" s="122">
        <v>0.1</v>
      </c>
      <c r="G423" s="122">
        <f t="shared" si="243"/>
        <v>0.9</v>
      </c>
      <c r="H423" s="123" t="s">
        <v>143</v>
      </c>
      <c r="I423" s="122" t="s">
        <v>149</v>
      </c>
      <c r="J423" s="122">
        <v>100</v>
      </c>
      <c r="K423" s="122">
        <v>5.0999999999999996</v>
      </c>
      <c r="L423" s="124">
        <v>15.7538689648781</v>
      </c>
      <c r="M423" s="122">
        <v>0.63695103500000005</v>
      </c>
      <c r="N423" s="122"/>
      <c r="O423" s="122"/>
      <c r="P423" s="125">
        <v>1.1150696820922801</v>
      </c>
      <c r="Q423" s="125">
        <v>1.0043627863248701</v>
      </c>
      <c r="R423" s="125">
        <v>1.7181308265191599</v>
      </c>
      <c r="S423" s="122"/>
      <c r="T423" s="122"/>
      <c r="U423" s="122"/>
      <c r="V423" s="122"/>
      <c r="W423" s="122"/>
      <c r="X423" s="122"/>
      <c r="Y423" s="122"/>
      <c r="Z423" s="126"/>
      <c r="AA423" s="126"/>
      <c r="AB423" s="127">
        <f t="shared" si="269"/>
        <v>8.1210075257794903E-2</v>
      </c>
      <c r="AC423" s="126">
        <f t="shared" si="251"/>
        <v>5.2911746006147347E-14</v>
      </c>
      <c r="AD423" s="126">
        <f t="shared" si="252"/>
        <v>5.9000283798022187E-14</v>
      </c>
      <c r="AE423" s="126">
        <f t="shared" si="253"/>
        <v>1.4817717049077423E-6</v>
      </c>
      <c r="AF423" s="128">
        <f t="shared" si="270"/>
        <v>5.8904996322226445E-4</v>
      </c>
      <c r="AG423" s="126">
        <f t="shared" si="255"/>
        <v>2.4681933355754004E-15</v>
      </c>
      <c r="AH423" s="127">
        <v>1.78793242868338</v>
      </c>
      <c r="AI423" s="127">
        <v>0.54619534897663202</v>
      </c>
      <c r="AJ423" s="127">
        <v>1.8871292823028101</v>
      </c>
      <c r="AK423" s="127">
        <v>0.49711453298174202</v>
      </c>
      <c r="AL423" s="127">
        <v>7.9950184251702194E-2</v>
      </c>
      <c r="AM423" s="127">
        <v>0.40226699358573897</v>
      </c>
      <c r="AN423" s="127">
        <v>2.3064000660310602</v>
      </c>
      <c r="AO423" s="127">
        <v>15.719414908282401</v>
      </c>
      <c r="AP423" s="127">
        <v>33.441835084785602</v>
      </c>
      <c r="AQ423" s="127">
        <v>8.1807268316505394E-2</v>
      </c>
      <c r="AR423" s="127">
        <v>0.36667538213060802</v>
      </c>
      <c r="AS423" s="127">
        <f t="shared" si="256"/>
        <v>3.2734303432522882</v>
      </c>
      <c r="AT423" s="127">
        <f t="shared" si="257"/>
        <v>1.098731404411974</v>
      </c>
      <c r="AU423" s="127">
        <f t="shared" si="258"/>
        <v>0.28943186569079432</v>
      </c>
      <c r="AV423" s="127">
        <f t="shared" si="259"/>
        <v>0.77520481160934118</v>
      </c>
      <c r="AW423" s="127">
        <f t="shared" si="260"/>
        <v>0.19874905355530159</v>
      </c>
      <c r="AX423" s="127">
        <f t="shared" si="261"/>
        <v>0.14672302242088167</v>
      </c>
      <c r="AY423" s="127">
        <f t="shared" si="262"/>
        <v>6.290032487671974</v>
      </c>
      <c r="AZ423" s="127">
        <f t="shared" si="263"/>
        <v>28.193094739550446</v>
      </c>
      <c r="BA423" s="127">
        <f t="shared" si="264"/>
        <v>91.202836935678931</v>
      </c>
      <c r="BB423" s="122"/>
    </row>
    <row r="424" spans="1:54" s="121" customFormat="1" x14ac:dyDescent="0.2">
      <c r="A424" s="121" t="s">
        <v>150</v>
      </c>
      <c r="B424" s="122">
        <v>1400</v>
      </c>
      <c r="C424" s="122" t="s">
        <v>2</v>
      </c>
      <c r="D424" s="123" t="s">
        <v>3</v>
      </c>
      <c r="E424" s="123" t="s">
        <v>142</v>
      </c>
      <c r="F424" s="122">
        <v>0.1</v>
      </c>
      <c r="G424" s="122">
        <f t="shared" si="243"/>
        <v>0.9</v>
      </c>
      <c r="H424" s="123" t="s">
        <v>143</v>
      </c>
      <c r="I424" s="122" t="s">
        <v>149</v>
      </c>
      <c r="J424" s="122">
        <v>1000</v>
      </c>
      <c r="K424" s="122">
        <v>5.0999999999999996</v>
      </c>
      <c r="L424" s="124">
        <v>15.7538689648781</v>
      </c>
      <c r="M424" s="122">
        <v>0.63695103500000005</v>
      </c>
      <c r="N424" s="122"/>
      <c r="O424" s="122"/>
      <c r="P424" s="125">
        <v>1.1906708725531701</v>
      </c>
      <c r="Q424" s="125">
        <v>1.0929806808632201</v>
      </c>
      <c r="R424" s="125">
        <v>2.9667341366651701</v>
      </c>
      <c r="S424" s="122"/>
      <c r="T424" s="122"/>
      <c r="U424" s="122"/>
      <c r="V424" s="122"/>
      <c r="W424" s="122"/>
      <c r="X424" s="122"/>
      <c r="Y424" s="122"/>
      <c r="Z424" s="126"/>
      <c r="AA424" s="126"/>
      <c r="AB424" s="127">
        <f t="shared" si="269"/>
        <v>8.1210075257794903E-2</v>
      </c>
      <c r="AC424" s="126">
        <f t="shared" si="251"/>
        <v>5.2911746006147347E-14</v>
      </c>
      <c r="AD424" s="126">
        <f t="shared" si="252"/>
        <v>6.300047478545117E-14</v>
      </c>
      <c r="AE424" s="126">
        <f t="shared" si="253"/>
        <v>1.5822351169091255E-6</v>
      </c>
      <c r="AF424" s="128">
        <f t="shared" si="270"/>
        <v>5.8904996322226445E-4</v>
      </c>
      <c r="AG424" s="126">
        <f t="shared" si="255"/>
        <v>2.4681933355754004E-15</v>
      </c>
      <c r="AH424" s="127">
        <v>1.78793242868338</v>
      </c>
      <c r="AI424" s="127">
        <v>0.54619534897663202</v>
      </c>
      <c r="AJ424" s="127">
        <v>1.8871292823028101</v>
      </c>
      <c r="AK424" s="127">
        <v>0.49711453298174202</v>
      </c>
      <c r="AL424" s="127">
        <v>7.9950184251702194E-2</v>
      </c>
      <c r="AM424" s="127">
        <v>0.40226699358573897</v>
      </c>
      <c r="AN424" s="127">
        <v>2.3064000660310602</v>
      </c>
      <c r="AO424" s="127">
        <v>15.719414908282401</v>
      </c>
      <c r="AP424" s="127">
        <v>33.441835084785602</v>
      </c>
      <c r="AQ424" s="127">
        <v>8.1807268316505394E-2</v>
      </c>
      <c r="AR424" s="127">
        <v>0.36667538213060802</v>
      </c>
      <c r="AS424" s="127">
        <f t="shared" si="256"/>
        <v>3.2734303432522882</v>
      </c>
      <c r="AT424" s="127">
        <f t="shared" si="257"/>
        <v>1.098731404411974</v>
      </c>
      <c r="AU424" s="127">
        <f t="shared" si="258"/>
        <v>0.28943186569079432</v>
      </c>
      <c r="AV424" s="127">
        <f t="shared" si="259"/>
        <v>0.77520481160934118</v>
      </c>
      <c r="AW424" s="127">
        <f t="shared" si="260"/>
        <v>0.19874905355530159</v>
      </c>
      <c r="AX424" s="127">
        <f t="shared" si="261"/>
        <v>0.14672302242088167</v>
      </c>
      <c r="AY424" s="127">
        <f t="shared" si="262"/>
        <v>6.290032487671974</v>
      </c>
      <c r="AZ424" s="127">
        <f t="shared" si="263"/>
        <v>28.193094739550446</v>
      </c>
      <c r="BA424" s="127">
        <f t="shared" si="264"/>
        <v>91.202836935678931</v>
      </c>
      <c r="BB424" s="122"/>
    </row>
    <row r="425" spans="1:54" s="121" customFormat="1" x14ac:dyDescent="0.2">
      <c r="A425" s="121" t="s">
        <v>150</v>
      </c>
      <c r="B425" s="122">
        <v>1400</v>
      </c>
      <c r="C425" s="122" t="s">
        <v>2</v>
      </c>
      <c r="D425" s="123" t="s">
        <v>3</v>
      </c>
      <c r="E425" s="123" t="s">
        <v>142</v>
      </c>
      <c r="F425" s="122">
        <v>0.1</v>
      </c>
      <c r="G425" s="122">
        <f t="shared" si="243"/>
        <v>0.9</v>
      </c>
      <c r="H425" s="123" t="s">
        <v>143</v>
      </c>
      <c r="I425" s="122" t="s">
        <v>149</v>
      </c>
      <c r="J425" s="122">
        <v>10000</v>
      </c>
      <c r="K425" s="122">
        <v>5.0999999999999996</v>
      </c>
      <c r="L425" s="124">
        <v>15.7538689648781</v>
      </c>
      <c r="M425" s="122">
        <v>0.63695103500000005</v>
      </c>
      <c r="N425" s="122"/>
      <c r="O425" s="122"/>
      <c r="P425" s="125">
        <v>1.20156763610204</v>
      </c>
      <c r="Q425" s="125">
        <v>2.43120127388298</v>
      </c>
      <c r="R425" s="125">
        <v>3.2305381468638301</v>
      </c>
      <c r="S425" s="122"/>
      <c r="T425" s="122"/>
      <c r="U425" s="122"/>
      <c r="V425" s="122"/>
      <c r="W425" s="122"/>
      <c r="X425" s="122"/>
      <c r="Y425" s="122"/>
      <c r="Z425" s="126"/>
      <c r="AA425" s="126"/>
      <c r="AB425" s="127">
        <f t="shared" si="269"/>
        <v>8.1210075257794903E-2</v>
      </c>
      <c r="AC425" s="126">
        <f t="shared" si="251"/>
        <v>5.2911746006147347E-14</v>
      </c>
      <c r="AD425" s="126">
        <f t="shared" si="252"/>
        <v>6.3577041570638024E-14</v>
      </c>
      <c r="AE425" s="126">
        <f t="shared" si="253"/>
        <v>1.5967153921431259E-6</v>
      </c>
      <c r="AF425" s="128">
        <f t="shared" si="270"/>
        <v>5.8904996322226445E-4</v>
      </c>
      <c r="AG425" s="126">
        <f t="shared" si="255"/>
        <v>2.4681933355754004E-15</v>
      </c>
      <c r="AH425" s="127">
        <v>1.78793242868338</v>
      </c>
      <c r="AI425" s="127">
        <v>0.54619534897663202</v>
      </c>
      <c r="AJ425" s="127">
        <v>1.8871292823028101</v>
      </c>
      <c r="AK425" s="127">
        <v>0.49711453298174202</v>
      </c>
      <c r="AL425" s="127">
        <v>7.9950184251702194E-2</v>
      </c>
      <c r="AM425" s="127">
        <v>0.40226699358573897</v>
      </c>
      <c r="AN425" s="127">
        <v>2.3064000660310602</v>
      </c>
      <c r="AO425" s="127">
        <v>15.719414908282401</v>
      </c>
      <c r="AP425" s="127">
        <v>33.441835084785602</v>
      </c>
      <c r="AQ425" s="127">
        <v>8.1807268316505394E-2</v>
      </c>
      <c r="AR425" s="127">
        <v>0.36667538213060802</v>
      </c>
      <c r="AS425" s="127">
        <f t="shared" si="256"/>
        <v>3.2734303432522882</v>
      </c>
      <c r="AT425" s="127">
        <f t="shared" si="257"/>
        <v>1.098731404411974</v>
      </c>
      <c r="AU425" s="127">
        <f t="shared" si="258"/>
        <v>0.28943186569079432</v>
      </c>
      <c r="AV425" s="127">
        <f t="shared" si="259"/>
        <v>0.77520481160934118</v>
      </c>
      <c r="AW425" s="127">
        <f t="shared" si="260"/>
        <v>0.19874905355530159</v>
      </c>
      <c r="AX425" s="127">
        <f t="shared" si="261"/>
        <v>0.14672302242088167</v>
      </c>
      <c r="AY425" s="127">
        <f t="shared" si="262"/>
        <v>6.290032487671974</v>
      </c>
      <c r="AZ425" s="127">
        <f t="shared" si="263"/>
        <v>28.193094739550446</v>
      </c>
      <c r="BA425" s="127">
        <f t="shared" si="264"/>
        <v>91.202836935678931</v>
      </c>
      <c r="BB425" s="122"/>
    </row>
    <row r="426" spans="1:54" s="121" customFormat="1" x14ac:dyDescent="0.2">
      <c r="A426" s="121" t="s">
        <v>150</v>
      </c>
      <c r="B426" s="122">
        <v>1400</v>
      </c>
      <c r="C426" s="122" t="s">
        <v>2</v>
      </c>
      <c r="D426" s="123" t="s">
        <v>3</v>
      </c>
      <c r="E426" s="123" t="s">
        <v>142</v>
      </c>
      <c r="F426" s="122">
        <v>0.1</v>
      </c>
      <c r="G426" s="122">
        <f t="shared" si="243"/>
        <v>0.9</v>
      </c>
      <c r="H426" s="123" t="s">
        <v>143</v>
      </c>
      <c r="I426" s="122" t="s">
        <v>149</v>
      </c>
      <c r="J426" s="122">
        <v>100000</v>
      </c>
      <c r="K426" s="122">
        <v>5.0999999999999996</v>
      </c>
      <c r="L426" s="124">
        <v>15.7538689648781</v>
      </c>
      <c r="M426" s="122">
        <v>0.63695103500000005</v>
      </c>
      <c r="N426" s="122"/>
      <c r="O426" s="122"/>
      <c r="P426" s="125">
        <v>1.2027013643140401</v>
      </c>
      <c r="Q426" s="125">
        <v>3.0547273451174202</v>
      </c>
      <c r="R426" s="125">
        <v>3.2593875954664702</v>
      </c>
      <c r="S426" s="122"/>
      <c r="T426" s="122"/>
      <c r="U426" s="122"/>
      <c r="V426" s="122"/>
      <c r="W426" s="122"/>
      <c r="X426" s="122"/>
      <c r="Y426" s="122"/>
      <c r="Z426" s="126"/>
      <c r="AA426" s="126"/>
      <c r="AB426" s="127">
        <f t="shared" si="269"/>
        <v>8.1210075257794903E-2</v>
      </c>
      <c r="AC426" s="126">
        <f t="shared" si="251"/>
        <v>5.2911746006147347E-14</v>
      </c>
      <c r="AD426" s="126">
        <f t="shared" si="252"/>
        <v>6.363702910983138E-14</v>
      </c>
      <c r="AE426" s="126">
        <f t="shared" si="253"/>
        <v>1.5982219584255534E-6</v>
      </c>
      <c r="AF426" s="128">
        <f t="shared" si="270"/>
        <v>5.8904996322226445E-4</v>
      </c>
      <c r="AG426" s="126">
        <f t="shared" si="255"/>
        <v>2.4681933355754004E-15</v>
      </c>
      <c r="AH426" s="127">
        <v>1.78793242868338</v>
      </c>
      <c r="AI426" s="127">
        <v>0.54619534897663202</v>
      </c>
      <c r="AJ426" s="127">
        <v>1.8871292823028101</v>
      </c>
      <c r="AK426" s="127">
        <v>0.49711453298174202</v>
      </c>
      <c r="AL426" s="127">
        <v>7.9950184251702194E-2</v>
      </c>
      <c r="AM426" s="127">
        <v>0.40226699358573897</v>
      </c>
      <c r="AN426" s="127">
        <v>2.3064000660310602</v>
      </c>
      <c r="AO426" s="127">
        <v>15.719414908282401</v>
      </c>
      <c r="AP426" s="127">
        <v>33.441835084785602</v>
      </c>
      <c r="AQ426" s="127">
        <v>8.1807268316505394E-2</v>
      </c>
      <c r="AR426" s="127">
        <v>0.36667538213060802</v>
      </c>
      <c r="AS426" s="127">
        <f t="shared" si="256"/>
        <v>3.2734303432522882</v>
      </c>
      <c r="AT426" s="127">
        <f t="shared" si="257"/>
        <v>1.098731404411974</v>
      </c>
      <c r="AU426" s="127">
        <f t="shared" si="258"/>
        <v>0.28943186569079432</v>
      </c>
      <c r="AV426" s="127">
        <f t="shared" si="259"/>
        <v>0.77520481160934118</v>
      </c>
      <c r="AW426" s="127">
        <f t="shared" si="260"/>
        <v>0.19874905355530159</v>
      </c>
      <c r="AX426" s="127">
        <f t="shared" si="261"/>
        <v>0.14672302242088167</v>
      </c>
      <c r="AY426" s="127">
        <f t="shared" si="262"/>
        <v>6.290032487671974</v>
      </c>
      <c r="AZ426" s="127">
        <f t="shared" si="263"/>
        <v>28.193094739550446</v>
      </c>
      <c r="BA426" s="127">
        <f t="shared" si="264"/>
        <v>91.202836935678931</v>
      </c>
      <c r="BB426" s="122"/>
    </row>
    <row r="427" spans="1:54" s="121" customFormat="1" x14ac:dyDescent="0.2">
      <c r="A427" s="121" t="s">
        <v>150</v>
      </c>
      <c r="B427" s="122">
        <v>1400</v>
      </c>
      <c r="C427" s="122" t="s">
        <v>2</v>
      </c>
      <c r="D427" s="123" t="s">
        <v>3</v>
      </c>
      <c r="E427" s="123" t="s">
        <v>142</v>
      </c>
      <c r="F427" s="122">
        <v>0.1</v>
      </c>
      <c r="G427" s="122">
        <f t="shared" si="243"/>
        <v>0.9</v>
      </c>
      <c r="H427" s="123" t="s">
        <v>145</v>
      </c>
      <c r="I427" s="122" t="s">
        <v>149</v>
      </c>
      <c r="J427" s="122">
        <v>1</v>
      </c>
      <c r="K427" s="122">
        <v>5.0999999999999996</v>
      </c>
      <c r="L427" s="124">
        <v>15.7538689648781</v>
      </c>
      <c r="M427" s="122">
        <v>0.63695103500000005</v>
      </c>
      <c r="N427" s="122"/>
      <c r="O427" s="122"/>
      <c r="P427" s="125">
        <v>1.0004845160104201</v>
      </c>
      <c r="Q427" s="125">
        <v>1.00001045125598</v>
      </c>
      <c r="R427" s="125">
        <v>1.0930636254611299</v>
      </c>
      <c r="S427" s="122"/>
      <c r="T427" s="122"/>
      <c r="U427" s="122"/>
      <c r="V427" s="122"/>
      <c r="W427" s="122"/>
      <c r="X427" s="122"/>
      <c r="Y427" s="122"/>
      <c r="Z427" s="126"/>
      <c r="AA427" s="126"/>
      <c r="AB427" s="127">
        <f t="shared" si="269"/>
        <v>9.8030455739609557E-2</v>
      </c>
      <c r="AC427" s="126">
        <f t="shared" si="251"/>
        <v>6.3870924371089315E-14</v>
      </c>
      <c r="AD427" s="126">
        <f t="shared" si="252"/>
        <v>6.3901870856547445E-14</v>
      </c>
      <c r="AE427" s="126">
        <f t="shared" si="253"/>
        <v>1.6048733672205626E-6</v>
      </c>
      <c r="AF427" s="128">
        <f t="shared" si="270"/>
        <v>7.1105507739984786E-4</v>
      </c>
      <c r="AG427" s="126">
        <f t="shared" si="255"/>
        <v>2.9794100888571626E-15</v>
      </c>
      <c r="AH427" s="127">
        <v>2.06541829809726</v>
      </c>
      <c r="AI427" s="127">
        <v>0.58684861786208498</v>
      </c>
      <c r="AJ427" s="127">
        <v>2.08169134844742</v>
      </c>
      <c r="AK427" s="127">
        <v>0.45900630741059401</v>
      </c>
      <c r="AL427" s="127">
        <v>7.4028318202860696E-2</v>
      </c>
      <c r="AM427" s="127">
        <v>0.43836165506562902</v>
      </c>
      <c r="AN427" s="127">
        <v>3.8442251341492701</v>
      </c>
      <c r="AO427" s="127">
        <v>17.0105443273447</v>
      </c>
      <c r="AP427" s="127">
        <v>50.186397466963101</v>
      </c>
      <c r="AQ427" s="127">
        <v>9.8751340525445305E-2</v>
      </c>
      <c r="AR427" s="127">
        <v>0.46956055380369999</v>
      </c>
      <c r="AS427" s="127">
        <f t="shared" si="256"/>
        <v>3.5195078172317564</v>
      </c>
      <c r="AT427" s="127">
        <f t="shared" si="257"/>
        <v>1.2785197248654199</v>
      </c>
      <c r="AU427" s="127">
        <f t="shared" si="258"/>
        <v>0.28190952433931765</v>
      </c>
      <c r="AV427" s="127">
        <f t="shared" si="259"/>
        <v>0.53727818377482683</v>
      </c>
      <c r="AW427" s="127">
        <f t="shared" si="260"/>
        <v>0.16887498563663739</v>
      </c>
      <c r="AX427" s="127">
        <f t="shared" si="261"/>
        <v>0.22599071847275468</v>
      </c>
      <c r="AY427" s="127">
        <f t="shared" si="262"/>
        <v>8.1868570581768889</v>
      </c>
      <c r="AZ427" s="127">
        <f t="shared" si="263"/>
        <v>38.928333668126022</v>
      </c>
      <c r="BA427" s="127">
        <f t="shared" si="264"/>
        <v>106.87950054668252</v>
      </c>
      <c r="BB427" s="122"/>
    </row>
    <row r="428" spans="1:54" s="121" customFormat="1" x14ac:dyDescent="0.2">
      <c r="A428" s="121" t="s">
        <v>150</v>
      </c>
      <c r="B428" s="122">
        <v>1400</v>
      </c>
      <c r="C428" s="122" t="s">
        <v>2</v>
      </c>
      <c r="D428" s="123" t="s">
        <v>3</v>
      </c>
      <c r="E428" s="123" t="s">
        <v>142</v>
      </c>
      <c r="F428" s="122">
        <v>0.1</v>
      </c>
      <c r="G428" s="122">
        <f t="shared" si="243"/>
        <v>0.9</v>
      </c>
      <c r="H428" s="123" t="s">
        <v>145</v>
      </c>
      <c r="I428" s="122" t="s">
        <v>149</v>
      </c>
      <c r="J428" s="122">
        <v>100</v>
      </c>
      <c r="K428" s="122">
        <v>5.0999999999999996</v>
      </c>
      <c r="L428" s="124">
        <v>15.7538689648781</v>
      </c>
      <c r="M428" s="122">
        <v>0.63695103500000005</v>
      </c>
      <c r="N428" s="122"/>
      <c r="O428" s="122"/>
      <c r="P428" s="125">
        <v>1.0702153850778799</v>
      </c>
      <c r="Q428" s="125">
        <v>1.00141701498463</v>
      </c>
      <c r="R428" s="125">
        <v>30.595762452713501</v>
      </c>
      <c r="S428" s="122"/>
      <c r="T428" s="122"/>
      <c r="U428" s="122"/>
      <c r="V428" s="122"/>
      <c r="W428" s="122"/>
      <c r="X428" s="122"/>
      <c r="Y428" s="122"/>
      <c r="Z428" s="126"/>
      <c r="AA428" s="126"/>
      <c r="AB428" s="127">
        <f t="shared" si="269"/>
        <v>9.8030455739609557E-2</v>
      </c>
      <c r="AC428" s="126">
        <f t="shared" si="251"/>
        <v>6.3870924371089315E-14</v>
      </c>
      <c r="AD428" s="126">
        <f t="shared" si="252"/>
        <v>6.8355645921085498E-14</v>
      </c>
      <c r="AE428" s="126">
        <f t="shared" si="253"/>
        <v>1.7167283863124771E-6</v>
      </c>
      <c r="AF428" s="128">
        <f t="shared" si="270"/>
        <v>7.1105507739984786E-4</v>
      </c>
      <c r="AG428" s="126">
        <f t="shared" si="255"/>
        <v>2.9794100888571626E-15</v>
      </c>
      <c r="AH428" s="127">
        <v>2.06541829809726</v>
      </c>
      <c r="AI428" s="127">
        <v>0.58684861786208498</v>
      </c>
      <c r="AJ428" s="127">
        <v>2.08169134844742</v>
      </c>
      <c r="AK428" s="127">
        <v>0.45900630741059401</v>
      </c>
      <c r="AL428" s="127">
        <v>7.4028318202860696E-2</v>
      </c>
      <c r="AM428" s="127">
        <v>0.43836165506562902</v>
      </c>
      <c r="AN428" s="127">
        <v>3.8442251341492701</v>
      </c>
      <c r="AO428" s="127">
        <v>17.0105443273447</v>
      </c>
      <c r="AP428" s="127">
        <v>50.186397466963101</v>
      </c>
      <c r="AQ428" s="127">
        <v>9.8751340525445305E-2</v>
      </c>
      <c r="AR428" s="127">
        <v>0.46956055380369999</v>
      </c>
      <c r="AS428" s="127">
        <f t="shared" si="256"/>
        <v>3.5195078172317564</v>
      </c>
      <c r="AT428" s="127">
        <f t="shared" si="257"/>
        <v>1.2785197248654199</v>
      </c>
      <c r="AU428" s="127">
        <f t="shared" si="258"/>
        <v>0.28190952433931765</v>
      </c>
      <c r="AV428" s="127">
        <f t="shared" si="259"/>
        <v>0.53727818377482683</v>
      </c>
      <c r="AW428" s="127">
        <f t="shared" si="260"/>
        <v>0.16887498563663739</v>
      </c>
      <c r="AX428" s="127">
        <f t="shared" si="261"/>
        <v>0.22599071847275468</v>
      </c>
      <c r="AY428" s="127">
        <f t="shared" si="262"/>
        <v>8.1868570581768889</v>
      </c>
      <c r="AZ428" s="127">
        <f t="shared" si="263"/>
        <v>38.928333668126022</v>
      </c>
      <c r="BA428" s="127">
        <f t="shared" si="264"/>
        <v>106.87950054668252</v>
      </c>
      <c r="BB428" s="122"/>
    </row>
    <row r="429" spans="1:54" s="121" customFormat="1" x14ac:dyDescent="0.2">
      <c r="A429" s="121" t="s">
        <v>150</v>
      </c>
      <c r="B429" s="122">
        <v>1400</v>
      </c>
      <c r="C429" s="122" t="s">
        <v>2</v>
      </c>
      <c r="D429" s="123" t="s">
        <v>3</v>
      </c>
      <c r="E429" s="123" t="s">
        <v>142</v>
      </c>
      <c r="F429" s="122">
        <v>0.1</v>
      </c>
      <c r="G429" s="122">
        <f t="shared" si="243"/>
        <v>0.9</v>
      </c>
      <c r="H429" s="123" t="s">
        <v>145</v>
      </c>
      <c r="I429" s="122" t="s">
        <v>149</v>
      </c>
      <c r="J429" s="122">
        <v>1000</v>
      </c>
      <c r="K429" s="122">
        <v>5.0999999999999996</v>
      </c>
      <c r="L429" s="124">
        <v>15.7538689648781</v>
      </c>
      <c r="M429" s="122">
        <v>0.63695103500000005</v>
      </c>
      <c r="N429" s="122"/>
      <c r="O429" s="122"/>
      <c r="P429" s="125">
        <v>1.12275483148892</v>
      </c>
      <c r="Q429" s="125">
        <v>1.0090294213828199</v>
      </c>
      <c r="R429" s="125">
        <v>99.036410904448701</v>
      </c>
      <c r="S429" s="122"/>
      <c r="T429" s="122"/>
      <c r="U429" s="122"/>
      <c r="V429" s="122"/>
      <c r="W429" s="122"/>
      <c r="X429" s="122"/>
      <c r="Y429" s="122"/>
      <c r="Z429" s="126"/>
      <c r="AA429" s="126"/>
      <c r="AB429" s="127">
        <f t="shared" si="269"/>
        <v>9.8030455739609557E-2</v>
      </c>
      <c r="AC429" s="126">
        <f t="shared" si="251"/>
        <v>6.3870924371089315E-14</v>
      </c>
      <c r="AD429" s="126">
        <f t="shared" si="252"/>
        <v>7.171138892930394E-14</v>
      </c>
      <c r="AE429" s="126">
        <f t="shared" si="253"/>
        <v>1.801006710388721E-6</v>
      </c>
      <c r="AF429" s="128">
        <f t="shared" si="270"/>
        <v>7.1105507739984786E-4</v>
      </c>
      <c r="AG429" s="126">
        <f t="shared" si="255"/>
        <v>2.9794100888571626E-15</v>
      </c>
      <c r="AH429" s="127">
        <v>2.06541829809726</v>
      </c>
      <c r="AI429" s="127">
        <v>0.58684861786208498</v>
      </c>
      <c r="AJ429" s="127">
        <v>2.08169134844742</v>
      </c>
      <c r="AK429" s="127">
        <v>0.45900630741059401</v>
      </c>
      <c r="AL429" s="127">
        <v>7.4028318202860696E-2</v>
      </c>
      <c r="AM429" s="127">
        <v>0.43836165506562902</v>
      </c>
      <c r="AN429" s="127">
        <v>3.8442251341492701</v>
      </c>
      <c r="AO429" s="127">
        <v>17.0105443273447</v>
      </c>
      <c r="AP429" s="127">
        <v>50.186397466963101</v>
      </c>
      <c r="AQ429" s="127">
        <v>9.8751340525445305E-2</v>
      </c>
      <c r="AR429" s="127">
        <v>0.46956055380369999</v>
      </c>
      <c r="AS429" s="127">
        <f t="shared" si="256"/>
        <v>3.5195078172317564</v>
      </c>
      <c r="AT429" s="127">
        <f t="shared" si="257"/>
        <v>1.2785197248654199</v>
      </c>
      <c r="AU429" s="127">
        <f t="shared" si="258"/>
        <v>0.28190952433931765</v>
      </c>
      <c r="AV429" s="127">
        <f t="shared" si="259"/>
        <v>0.53727818377482683</v>
      </c>
      <c r="AW429" s="127">
        <f t="shared" si="260"/>
        <v>0.16887498563663739</v>
      </c>
      <c r="AX429" s="127">
        <f t="shared" si="261"/>
        <v>0.22599071847275468</v>
      </c>
      <c r="AY429" s="127">
        <f t="shared" si="262"/>
        <v>8.1868570581768889</v>
      </c>
      <c r="AZ429" s="127">
        <f t="shared" si="263"/>
        <v>38.928333668126022</v>
      </c>
      <c r="BA429" s="127">
        <f t="shared" si="264"/>
        <v>106.87950054668252</v>
      </c>
      <c r="BB429" s="122"/>
    </row>
    <row r="430" spans="1:54" s="121" customFormat="1" x14ac:dyDescent="0.2">
      <c r="A430" s="121" t="s">
        <v>150</v>
      </c>
      <c r="B430" s="122">
        <v>1400</v>
      </c>
      <c r="C430" s="122" t="s">
        <v>2</v>
      </c>
      <c r="D430" s="123" t="s">
        <v>3</v>
      </c>
      <c r="E430" s="123" t="s">
        <v>142</v>
      </c>
      <c r="F430" s="122">
        <v>0.1</v>
      </c>
      <c r="G430" s="122">
        <f t="shared" si="243"/>
        <v>0.9</v>
      </c>
      <c r="H430" s="123" t="s">
        <v>145</v>
      </c>
      <c r="I430" s="122" t="s">
        <v>149</v>
      </c>
      <c r="J430" s="122">
        <v>10000</v>
      </c>
      <c r="K430" s="122">
        <v>5.0999999999999996</v>
      </c>
      <c r="L430" s="124">
        <v>15.7538689648781</v>
      </c>
      <c r="M430" s="122">
        <v>0.63695103500000005</v>
      </c>
      <c r="N430" s="122"/>
      <c r="O430" s="122"/>
      <c r="P430" s="125">
        <v>1.13052741874342</v>
      </c>
      <c r="Q430" s="125">
        <v>2.1926907487043601</v>
      </c>
      <c r="R430" s="125">
        <v>114.840993129266</v>
      </c>
      <c r="S430" s="122"/>
      <c r="T430" s="122"/>
      <c r="U430" s="122"/>
      <c r="V430" s="122"/>
      <c r="W430" s="122"/>
      <c r="X430" s="122"/>
      <c r="Y430" s="122"/>
      <c r="Z430" s="126"/>
      <c r="AA430" s="126"/>
      <c r="AB430" s="127">
        <f t="shared" si="269"/>
        <v>9.8030455739609557E-2</v>
      </c>
      <c r="AC430" s="126">
        <f t="shared" si="251"/>
        <v>6.3870924371089315E-14</v>
      </c>
      <c r="AD430" s="126">
        <f t="shared" si="252"/>
        <v>7.22078312620038E-14</v>
      </c>
      <c r="AE430" s="126">
        <f t="shared" si="253"/>
        <v>1.813474687733225E-6</v>
      </c>
      <c r="AF430" s="128">
        <f t="shared" si="270"/>
        <v>7.1105507739984786E-4</v>
      </c>
      <c r="AG430" s="126">
        <f t="shared" si="255"/>
        <v>2.9794100888571626E-15</v>
      </c>
      <c r="AH430" s="127">
        <v>2.06541829809726</v>
      </c>
      <c r="AI430" s="127">
        <v>0.58684861786208498</v>
      </c>
      <c r="AJ430" s="127">
        <v>2.08169134844742</v>
      </c>
      <c r="AK430" s="127">
        <v>0.45900630741059401</v>
      </c>
      <c r="AL430" s="127">
        <v>7.4028318202860696E-2</v>
      </c>
      <c r="AM430" s="127">
        <v>0.43836165506562902</v>
      </c>
      <c r="AN430" s="127">
        <v>3.8442251341492701</v>
      </c>
      <c r="AO430" s="127">
        <v>17.0105443273447</v>
      </c>
      <c r="AP430" s="127">
        <v>50.186397466963101</v>
      </c>
      <c r="AQ430" s="127">
        <v>9.8751340525445305E-2</v>
      </c>
      <c r="AR430" s="127">
        <v>0.46956055380369999</v>
      </c>
      <c r="AS430" s="127">
        <f t="shared" si="256"/>
        <v>3.5195078172317564</v>
      </c>
      <c r="AT430" s="127">
        <f t="shared" si="257"/>
        <v>1.2785197248654199</v>
      </c>
      <c r="AU430" s="127">
        <f t="shared" si="258"/>
        <v>0.28190952433931765</v>
      </c>
      <c r="AV430" s="127">
        <f t="shared" si="259"/>
        <v>0.53727818377482683</v>
      </c>
      <c r="AW430" s="127">
        <f t="shared" si="260"/>
        <v>0.16887498563663739</v>
      </c>
      <c r="AX430" s="127">
        <f t="shared" si="261"/>
        <v>0.22599071847275468</v>
      </c>
      <c r="AY430" s="127">
        <f t="shared" si="262"/>
        <v>8.1868570581768889</v>
      </c>
      <c r="AZ430" s="127">
        <f t="shared" si="263"/>
        <v>38.928333668126022</v>
      </c>
      <c r="BA430" s="127">
        <f t="shared" si="264"/>
        <v>106.87950054668252</v>
      </c>
      <c r="BB430" s="122"/>
    </row>
    <row r="431" spans="1:54" s="121" customFormat="1" x14ac:dyDescent="0.2">
      <c r="A431" s="121" t="s">
        <v>150</v>
      </c>
      <c r="B431" s="122">
        <v>1400</v>
      </c>
      <c r="C431" s="122" t="s">
        <v>2</v>
      </c>
      <c r="D431" s="123" t="s">
        <v>3</v>
      </c>
      <c r="E431" s="123" t="s">
        <v>142</v>
      </c>
      <c r="F431" s="122">
        <v>0.1</v>
      </c>
      <c r="G431" s="122">
        <f t="shared" si="243"/>
        <v>0.9</v>
      </c>
      <c r="H431" s="123" t="s">
        <v>145</v>
      </c>
      <c r="I431" s="122" t="s">
        <v>149</v>
      </c>
      <c r="J431" s="122">
        <v>100000</v>
      </c>
      <c r="K431" s="122">
        <v>5.0999999999999996</v>
      </c>
      <c r="L431" s="124">
        <v>15.7538689648781</v>
      </c>
      <c r="M431" s="122">
        <v>0.63695103500000005</v>
      </c>
      <c r="N431" s="122"/>
      <c r="O431" s="122"/>
      <c r="P431" s="125">
        <v>1.1313384619601801</v>
      </c>
      <c r="Q431" s="125">
        <v>3.0035235325504601</v>
      </c>
      <c r="R431" s="125">
        <v>116.589021550216</v>
      </c>
      <c r="S431" s="122"/>
      <c r="T431" s="122"/>
      <c r="U431" s="122"/>
      <c r="V431" s="122"/>
      <c r="W431" s="122"/>
      <c r="X431" s="122"/>
      <c r="Y431" s="122"/>
      <c r="Z431" s="126"/>
      <c r="AA431" s="126"/>
      <c r="AB431" s="127">
        <f t="shared" si="269"/>
        <v>9.8030455739609557E-2</v>
      </c>
      <c r="AC431" s="126">
        <f t="shared" si="251"/>
        <v>6.3870924371089315E-14</v>
      </c>
      <c r="AD431" s="126">
        <f t="shared" si="252"/>
        <v>7.2259633341963171E-14</v>
      </c>
      <c r="AE431" s="126">
        <f t="shared" si="253"/>
        <v>1.8147756790403505E-6</v>
      </c>
      <c r="AF431" s="128">
        <f t="shared" si="270"/>
        <v>7.1105507739984786E-4</v>
      </c>
      <c r="AG431" s="126">
        <f t="shared" si="255"/>
        <v>2.9794100888571626E-15</v>
      </c>
      <c r="AH431" s="127">
        <v>2.06541829809726</v>
      </c>
      <c r="AI431" s="127">
        <v>0.58684861786208498</v>
      </c>
      <c r="AJ431" s="127">
        <v>2.08169134844742</v>
      </c>
      <c r="AK431" s="127">
        <v>0.45900630741059401</v>
      </c>
      <c r="AL431" s="127">
        <v>7.4028318202860696E-2</v>
      </c>
      <c r="AM431" s="127">
        <v>0.43836165506562902</v>
      </c>
      <c r="AN431" s="127">
        <v>3.8442251341492701</v>
      </c>
      <c r="AO431" s="127">
        <v>17.0105443273447</v>
      </c>
      <c r="AP431" s="127">
        <v>50.186397466963101</v>
      </c>
      <c r="AQ431" s="127">
        <v>9.8751340525445305E-2</v>
      </c>
      <c r="AR431" s="127">
        <v>0.46956055380369999</v>
      </c>
      <c r="AS431" s="127">
        <f t="shared" si="256"/>
        <v>3.5195078172317564</v>
      </c>
      <c r="AT431" s="127">
        <f t="shared" si="257"/>
        <v>1.2785197248654199</v>
      </c>
      <c r="AU431" s="127">
        <f t="shared" si="258"/>
        <v>0.28190952433931765</v>
      </c>
      <c r="AV431" s="127">
        <f t="shared" si="259"/>
        <v>0.53727818377482683</v>
      </c>
      <c r="AW431" s="127">
        <f t="shared" si="260"/>
        <v>0.16887498563663739</v>
      </c>
      <c r="AX431" s="127">
        <f t="shared" si="261"/>
        <v>0.22599071847275468</v>
      </c>
      <c r="AY431" s="127">
        <f t="shared" si="262"/>
        <v>8.1868570581768889</v>
      </c>
      <c r="AZ431" s="127">
        <f t="shared" si="263"/>
        <v>38.928333668126022</v>
      </c>
      <c r="BA431" s="127">
        <f t="shared" si="264"/>
        <v>106.87950054668252</v>
      </c>
      <c r="BB431" s="122"/>
    </row>
    <row r="432" spans="1:54" s="121" customFormat="1" x14ac:dyDescent="0.2">
      <c r="A432" s="121" t="s">
        <v>150</v>
      </c>
      <c r="B432" s="122">
        <v>1400</v>
      </c>
      <c r="C432" s="122" t="s">
        <v>2</v>
      </c>
      <c r="D432" s="123" t="s">
        <v>3</v>
      </c>
      <c r="E432" s="123" t="s">
        <v>142</v>
      </c>
      <c r="F432" s="122">
        <v>0.1</v>
      </c>
      <c r="G432" s="122">
        <f t="shared" si="243"/>
        <v>0.9</v>
      </c>
      <c r="H432" s="123" t="s">
        <v>146</v>
      </c>
      <c r="I432" s="122" t="s">
        <v>149</v>
      </c>
      <c r="J432" s="122">
        <v>1</v>
      </c>
      <c r="K432" s="122">
        <v>5.0999999999999996</v>
      </c>
      <c r="L432" s="124">
        <v>15.7538689648781</v>
      </c>
      <c r="M432" s="122">
        <v>0.63695103500000005</v>
      </c>
      <c r="N432" s="122"/>
      <c r="O432" s="122"/>
      <c r="P432" s="125">
        <v>1.0005574624409601</v>
      </c>
      <c r="Q432" s="125">
        <v>1.00001202503443</v>
      </c>
      <c r="R432" s="125">
        <v>1.0936280500898501</v>
      </c>
      <c r="S432" s="122"/>
      <c r="T432" s="122"/>
      <c r="U432" s="122"/>
      <c r="V432" s="122"/>
      <c r="W432" s="122"/>
      <c r="X432" s="122"/>
      <c r="Y432" s="122"/>
      <c r="Z432" s="126"/>
      <c r="AA432" s="126"/>
      <c r="AB432" s="127">
        <f t="shared" si="269"/>
        <v>9.7493653000320368E-2</v>
      </c>
      <c r="AC432" s="126">
        <f t="shared" si="251"/>
        <v>6.3521175031410599E-14</v>
      </c>
      <c r="AD432" s="126">
        <f t="shared" si="252"/>
        <v>6.355658570069627E-14</v>
      </c>
      <c r="AE432" s="126">
        <f t="shared" si="253"/>
        <v>1.5962016500502448E-6</v>
      </c>
      <c r="AF432" s="128">
        <f t="shared" si="270"/>
        <v>7.0716142710052063E-4</v>
      </c>
      <c r="AG432" s="126">
        <f t="shared" si="255"/>
        <v>2.9630952050274619E-15</v>
      </c>
      <c r="AH432" s="127">
        <v>2.0495350587221699</v>
      </c>
      <c r="AI432" s="127">
        <v>0.58248453513404697</v>
      </c>
      <c r="AJ432" s="127">
        <v>2.0596777602742899</v>
      </c>
      <c r="AK432" s="127">
        <v>0.46263722700984899</v>
      </c>
      <c r="AL432" s="127">
        <v>7.4588233548015304E-2</v>
      </c>
      <c r="AM432" s="127">
        <v>0.43440607762230299</v>
      </c>
      <c r="AN432" s="127">
        <v>3.8383398885220599</v>
      </c>
      <c r="AO432" s="127">
        <v>16.865324160538599</v>
      </c>
      <c r="AP432" s="127">
        <v>50.020225825724197</v>
      </c>
      <c r="AQ432" s="127">
        <v>9.8210590309580306E-2</v>
      </c>
      <c r="AR432" s="127">
        <v>0.46742386345010201</v>
      </c>
      <c r="AS432" s="127">
        <f t="shared" si="256"/>
        <v>3.518608538251597</v>
      </c>
      <c r="AT432" s="127">
        <f t="shared" si="257"/>
        <v>1.2590524521746853</v>
      </c>
      <c r="AU432" s="127">
        <f t="shared" si="258"/>
        <v>0.28280372122699271</v>
      </c>
      <c r="AV432" s="127">
        <f t="shared" si="259"/>
        <v>0.5339639318682996</v>
      </c>
      <c r="AW432" s="127">
        <f t="shared" si="260"/>
        <v>0.17170163446209077</v>
      </c>
      <c r="AX432" s="127">
        <f t="shared" si="261"/>
        <v>0.22758767350010314</v>
      </c>
      <c r="AY432" s="127">
        <f t="shared" si="262"/>
        <v>8.2116900497781433</v>
      </c>
      <c r="AZ432" s="127">
        <f t="shared" si="263"/>
        <v>39.082749390089297</v>
      </c>
      <c r="BA432" s="127">
        <f t="shared" si="264"/>
        <v>107.01256340769582</v>
      </c>
      <c r="BB432" s="122"/>
    </row>
    <row r="433" spans="1:55" s="121" customFormat="1" x14ac:dyDescent="0.2">
      <c r="A433" s="121" t="s">
        <v>150</v>
      </c>
      <c r="B433" s="122">
        <v>1400</v>
      </c>
      <c r="C433" s="122" t="s">
        <v>2</v>
      </c>
      <c r="D433" s="123" t="s">
        <v>3</v>
      </c>
      <c r="E433" s="123" t="s">
        <v>142</v>
      </c>
      <c r="F433" s="122">
        <v>0.1</v>
      </c>
      <c r="G433" s="122">
        <f t="shared" si="243"/>
        <v>0.9</v>
      </c>
      <c r="H433" s="123" t="s">
        <v>146</v>
      </c>
      <c r="I433" s="122" t="s">
        <v>149</v>
      </c>
      <c r="J433" s="122">
        <v>100</v>
      </c>
      <c r="K433" s="122">
        <v>5.0999999999999996</v>
      </c>
      <c r="L433" s="124">
        <v>15.7538689648781</v>
      </c>
      <c r="M433" s="122">
        <v>0.63695103500000005</v>
      </c>
      <c r="N433" s="122"/>
      <c r="O433" s="122"/>
      <c r="P433" s="125">
        <v>1.0794941293509099</v>
      </c>
      <c r="Q433" s="125">
        <v>1.00176576942712</v>
      </c>
      <c r="R433" s="125">
        <v>30.832803367245099</v>
      </c>
      <c r="S433" s="122"/>
      <c r="T433" s="122"/>
      <c r="U433" s="122"/>
      <c r="V433" s="122"/>
      <c r="W433" s="122"/>
      <c r="X433" s="122"/>
      <c r="Y433" s="122"/>
      <c r="Z433" s="126"/>
      <c r="AA433" s="126"/>
      <c r="AB433" s="127">
        <f t="shared" si="269"/>
        <v>9.7493653000320368E-2</v>
      </c>
      <c r="AC433" s="126">
        <f t="shared" si="251"/>
        <v>6.3521175031410599E-14</v>
      </c>
      <c r="AD433" s="126">
        <f t="shared" si="252"/>
        <v>6.8570735535879339E-14</v>
      </c>
      <c r="AE433" s="126">
        <f t="shared" si="253"/>
        <v>1.7221302875357338E-6</v>
      </c>
      <c r="AF433" s="128">
        <f t="shared" si="270"/>
        <v>7.0716142710052063E-4</v>
      </c>
      <c r="AG433" s="126">
        <f t="shared" si="255"/>
        <v>2.9630952050274619E-15</v>
      </c>
      <c r="AH433" s="127">
        <v>2.0495350587221699</v>
      </c>
      <c r="AI433" s="127">
        <v>0.58248453513404697</v>
      </c>
      <c r="AJ433" s="127">
        <v>2.0596777602742899</v>
      </c>
      <c r="AK433" s="127">
        <v>0.46263722700984899</v>
      </c>
      <c r="AL433" s="127">
        <v>7.4588233548015304E-2</v>
      </c>
      <c r="AM433" s="127">
        <v>0.43440607762230299</v>
      </c>
      <c r="AN433" s="127">
        <v>3.8383398885220599</v>
      </c>
      <c r="AO433" s="127">
        <v>16.865324160538599</v>
      </c>
      <c r="AP433" s="127">
        <v>50.020225825724197</v>
      </c>
      <c r="AQ433" s="127">
        <v>9.8210590309580306E-2</v>
      </c>
      <c r="AR433" s="127">
        <v>0.46742386345010201</v>
      </c>
      <c r="AS433" s="127">
        <f t="shared" si="256"/>
        <v>3.518608538251597</v>
      </c>
      <c r="AT433" s="127">
        <f t="shared" si="257"/>
        <v>1.2590524521746853</v>
      </c>
      <c r="AU433" s="127">
        <f t="shared" si="258"/>
        <v>0.28280372122699271</v>
      </c>
      <c r="AV433" s="127">
        <f t="shared" si="259"/>
        <v>0.5339639318682996</v>
      </c>
      <c r="AW433" s="127">
        <f t="shared" si="260"/>
        <v>0.17170163446209077</v>
      </c>
      <c r="AX433" s="127">
        <f t="shared" si="261"/>
        <v>0.22758767350010314</v>
      </c>
      <c r="AY433" s="127">
        <f t="shared" si="262"/>
        <v>8.2116900497781433</v>
      </c>
      <c r="AZ433" s="127">
        <f t="shared" si="263"/>
        <v>39.082749390089297</v>
      </c>
      <c r="BA433" s="127">
        <f t="shared" si="264"/>
        <v>107.01256340769582</v>
      </c>
      <c r="BB433" s="122"/>
    </row>
    <row r="434" spans="1:55" s="121" customFormat="1" x14ac:dyDescent="0.2">
      <c r="A434" s="121" t="s">
        <v>150</v>
      </c>
      <c r="B434" s="122">
        <v>1400</v>
      </c>
      <c r="C434" s="122" t="s">
        <v>2</v>
      </c>
      <c r="D434" s="123" t="s">
        <v>3</v>
      </c>
      <c r="E434" s="123" t="s">
        <v>142</v>
      </c>
      <c r="F434" s="122">
        <v>0.1</v>
      </c>
      <c r="G434" s="122">
        <f t="shared" si="243"/>
        <v>0.9</v>
      </c>
      <c r="H434" s="123" t="s">
        <v>146</v>
      </c>
      <c r="I434" s="122" t="s">
        <v>149</v>
      </c>
      <c r="J434" s="122">
        <v>1000</v>
      </c>
      <c r="K434" s="122">
        <v>5.0999999999999996</v>
      </c>
      <c r="L434" s="124">
        <v>15.7538689648781</v>
      </c>
      <c r="M434" s="122">
        <v>0.63695103500000005</v>
      </c>
      <c r="N434" s="122"/>
      <c r="O434" s="122"/>
      <c r="P434" s="125">
        <v>1.1375700020606401</v>
      </c>
      <c r="Q434" s="125">
        <v>1.0181484486415699</v>
      </c>
      <c r="R434" s="125">
        <v>99.789216123277299</v>
      </c>
      <c r="S434" s="122"/>
      <c r="T434" s="122"/>
      <c r="U434" s="122"/>
      <c r="V434" s="122"/>
      <c r="W434" s="122"/>
      <c r="X434" s="122"/>
      <c r="Y434" s="122"/>
      <c r="Z434" s="126"/>
      <c r="AA434" s="126"/>
      <c r="AB434" s="127">
        <f t="shared" si="269"/>
        <v>9.7493653000320368E-2</v>
      </c>
      <c r="AC434" s="126">
        <f t="shared" si="251"/>
        <v>6.3521175031410599E-14</v>
      </c>
      <c r="AD434" s="126">
        <f t="shared" si="252"/>
        <v>7.2259783211376031E-14</v>
      </c>
      <c r="AE434" s="126">
        <f t="shared" si="253"/>
        <v>1.8147794429587781E-6</v>
      </c>
      <c r="AF434" s="128">
        <f t="shared" si="270"/>
        <v>7.0716142710052063E-4</v>
      </c>
      <c r="AG434" s="126">
        <f t="shared" si="255"/>
        <v>2.9630952050274619E-15</v>
      </c>
      <c r="AH434" s="127">
        <v>2.0495350587221699</v>
      </c>
      <c r="AI434" s="127">
        <v>0.58248453513404697</v>
      </c>
      <c r="AJ434" s="127">
        <v>2.0596777602742899</v>
      </c>
      <c r="AK434" s="127">
        <v>0.46263722700984899</v>
      </c>
      <c r="AL434" s="127">
        <v>7.4588233548015304E-2</v>
      </c>
      <c r="AM434" s="127">
        <v>0.43440607762230299</v>
      </c>
      <c r="AN434" s="127">
        <v>3.8383398885220599</v>
      </c>
      <c r="AO434" s="127">
        <v>16.865324160538599</v>
      </c>
      <c r="AP434" s="127">
        <v>50.020225825724197</v>
      </c>
      <c r="AQ434" s="127">
        <v>9.8210590309580306E-2</v>
      </c>
      <c r="AR434" s="127">
        <v>0.46742386345010201</v>
      </c>
      <c r="AS434" s="127">
        <f t="shared" si="256"/>
        <v>3.518608538251597</v>
      </c>
      <c r="AT434" s="127">
        <f t="shared" si="257"/>
        <v>1.2590524521746853</v>
      </c>
      <c r="AU434" s="127">
        <f t="shared" si="258"/>
        <v>0.28280372122699271</v>
      </c>
      <c r="AV434" s="127">
        <f t="shared" si="259"/>
        <v>0.5339639318682996</v>
      </c>
      <c r="AW434" s="127">
        <f t="shared" si="260"/>
        <v>0.17170163446209077</v>
      </c>
      <c r="AX434" s="127">
        <f t="shared" si="261"/>
        <v>0.22758767350010314</v>
      </c>
      <c r="AY434" s="127">
        <f t="shared" si="262"/>
        <v>8.2116900497781433</v>
      </c>
      <c r="AZ434" s="127">
        <f t="shared" si="263"/>
        <v>39.082749390089297</v>
      </c>
      <c r="BA434" s="127">
        <f t="shared" si="264"/>
        <v>107.01256340769582</v>
      </c>
      <c r="BB434" s="122"/>
    </row>
    <row r="435" spans="1:55" s="121" customFormat="1" x14ac:dyDescent="0.2">
      <c r="A435" s="121" t="s">
        <v>150</v>
      </c>
      <c r="B435" s="122">
        <v>1400</v>
      </c>
      <c r="C435" s="122" t="s">
        <v>2</v>
      </c>
      <c r="D435" s="123" t="s">
        <v>3</v>
      </c>
      <c r="E435" s="123" t="s">
        <v>142</v>
      </c>
      <c r="F435" s="122">
        <v>0.1</v>
      </c>
      <c r="G435" s="122">
        <f t="shared" si="243"/>
        <v>0.9</v>
      </c>
      <c r="H435" s="123" t="s">
        <v>146</v>
      </c>
      <c r="I435" s="122" t="s">
        <v>149</v>
      </c>
      <c r="J435" s="122">
        <v>10000</v>
      </c>
      <c r="K435" s="122">
        <v>5.0999999999999996</v>
      </c>
      <c r="L435" s="124">
        <v>15.7538689648781</v>
      </c>
      <c r="M435" s="122">
        <v>0.63695103500000005</v>
      </c>
      <c r="N435" s="122"/>
      <c r="O435" s="122"/>
      <c r="P435" s="125">
        <v>1.1461149849313499</v>
      </c>
      <c r="Q435" s="125">
        <v>2.3645187149046398</v>
      </c>
      <c r="R435" s="125">
        <v>115.708092404466</v>
      </c>
      <c r="S435" s="122"/>
      <c r="T435" s="122"/>
      <c r="U435" s="122"/>
      <c r="V435" s="122"/>
      <c r="W435" s="122"/>
      <c r="X435" s="122"/>
      <c r="Y435" s="122"/>
      <c r="Z435" s="126"/>
      <c r="AA435" s="126"/>
      <c r="AB435" s="127">
        <f t="shared" si="269"/>
        <v>9.7493653000320368E-2</v>
      </c>
      <c r="AC435" s="126">
        <f t="shared" si="251"/>
        <v>6.3521175031410599E-14</v>
      </c>
      <c r="AD435" s="126">
        <f t="shared" si="252"/>
        <v>7.2802570563946798E-14</v>
      </c>
      <c r="AE435" s="126">
        <f t="shared" si="253"/>
        <v>1.8284113594352222E-6</v>
      </c>
      <c r="AF435" s="128">
        <f t="shared" si="270"/>
        <v>7.0716142710052063E-4</v>
      </c>
      <c r="AG435" s="126">
        <f t="shared" si="255"/>
        <v>2.9630952050274619E-15</v>
      </c>
      <c r="AH435" s="127">
        <v>2.0495350587221699</v>
      </c>
      <c r="AI435" s="127">
        <v>0.58248453513404697</v>
      </c>
      <c r="AJ435" s="127">
        <v>2.0596777602742899</v>
      </c>
      <c r="AK435" s="127">
        <v>0.46263722700984899</v>
      </c>
      <c r="AL435" s="127">
        <v>7.4588233548015304E-2</v>
      </c>
      <c r="AM435" s="127">
        <v>0.43440607762230299</v>
      </c>
      <c r="AN435" s="127">
        <v>3.8383398885220599</v>
      </c>
      <c r="AO435" s="127">
        <v>16.865324160538599</v>
      </c>
      <c r="AP435" s="127">
        <v>50.020225825724197</v>
      </c>
      <c r="AQ435" s="127">
        <v>9.8210590309580306E-2</v>
      </c>
      <c r="AR435" s="127">
        <v>0.46742386345010201</v>
      </c>
      <c r="AS435" s="127">
        <f t="shared" si="256"/>
        <v>3.518608538251597</v>
      </c>
      <c r="AT435" s="127">
        <f t="shared" si="257"/>
        <v>1.2590524521746853</v>
      </c>
      <c r="AU435" s="127">
        <f t="shared" si="258"/>
        <v>0.28280372122699271</v>
      </c>
      <c r="AV435" s="127">
        <f t="shared" si="259"/>
        <v>0.5339639318682996</v>
      </c>
      <c r="AW435" s="127">
        <f t="shared" si="260"/>
        <v>0.17170163446209077</v>
      </c>
      <c r="AX435" s="127">
        <f t="shared" si="261"/>
        <v>0.22758767350010314</v>
      </c>
      <c r="AY435" s="127">
        <f t="shared" si="262"/>
        <v>8.2116900497781433</v>
      </c>
      <c r="AZ435" s="127">
        <f t="shared" si="263"/>
        <v>39.082749390089297</v>
      </c>
      <c r="BA435" s="127">
        <f t="shared" si="264"/>
        <v>107.01256340769582</v>
      </c>
      <c r="BB435" s="122"/>
    </row>
    <row r="436" spans="1:55" s="121" customFormat="1" x14ac:dyDescent="0.2">
      <c r="A436" s="121" t="s">
        <v>150</v>
      </c>
      <c r="B436" s="122">
        <v>1400</v>
      </c>
      <c r="C436" s="122" t="s">
        <v>2</v>
      </c>
      <c r="D436" s="123" t="s">
        <v>3</v>
      </c>
      <c r="E436" s="123" t="s">
        <v>142</v>
      </c>
      <c r="F436" s="122">
        <v>0.1</v>
      </c>
      <c r="G436" s="122">
        <f t="shared" si="243"/>
        <v>0.9</v>
      </c>
      <c r="H436" s="123" t="s">
        <v>146</v>
      </c>
      <c r="I436" s="122" t="s">
        <v>149</v>
      </c>
      <c r="J436" s="122">
        <v>100000</v>
      </c>
      <c r="K436" s="122">
        <v>5.0999999999999996</v>
      </c>
      <c r="L436" s="124">
        <v>15.7538689648781</v>
      </c>
      <c r="M436" s="122">
        <v>0.63695103500000005</v>
      </c>
      <c r="N436" s="122"/>
      <c r="O436" s="122"/>
      <c r="P436" s="125">
        <v>1.14700608270185</v>
      </c>
      <c r="Q436" s="125">
        <v>3.2514463736030699</v>
      </c>
      <c r="R436" s="125">
        <v>117.468694147005</v>
      </c>
      <c r="S436" s="122"/>
      <c r="T436" s="122"/>
      <c r="U436" s="122"/>
      <c r="V436" s="122"/>
      <c r="W436" s="122"/>
      <c r="X436" s="122"/>
      <c r="Y436" s="122"/>
      <c r="Z436" s="126"/>
      <c r="AA436" s="126"/>
      <c r="AB436" s="127">
        <f t="shared" si="269"/>
        <v>9.7493653000320368E-2</v>
      </c>
      <c r="AC436" s="126">
        <f t="shared" si="251"/>
        <v>6.3521175031410599E-14</v>
      </c>
      <c r="AD436" s="126">
        <f t="shared" si="252"/>
        <v>7.2859174141396832E-14</v>
      </c>
      <c r="AE436" s="126">
        <f t="shared" si="253"/>
        <v>1.8298329386898089E-6</v>
      </c>
      <c r="AF436" s="128">
        <f t="shared" si="270"/>
        <v>7.0716142710052063E-4</v>
      </c>
      <c r="AG436" s="126">
        <f t="shared" si="255"/>
        <v>2.9630952050274619E-15</v>
      </c>
      <c r="AH436" s="127">
        <v>2.0495350587221699</v>
      </c>
      <c r="AI436" s="127">
        <v>0.58248453513404697</v>
      </c>
      <c r="AJ436" s="127">
        <v>2.0596777602742899</v>
      </c>
      <c r="AK436" s="127">
        <v>0.46263722700984899</v>
      </c>
      <c r="AL436" s="127">
        <v>7.4588233548015304E-2</v>
      </c>
      <c r="AM436" s="127">
        <v>0.43440607762230299</v>
      </c>
      <c r="AN436" s="127">
        <v>3.8383398885220599</v>
      </c>
      <c r="AO436" s="127">
        <v>16.865324160538599</v>
      </c>
      <c r="AP436" s="127">
        <v>50.020225825724197</v>
      </c>
      <c r="AQ436" s="127">
        <v>9.8210590309580306E-2</v>
      </c>
      <c r="AR436" s="127">
        <v>0.46742386345010201</v>
      </c>
      <c r="AS436" s="127">
        <f t="shared" si="256"/>
        <v>3.518608538251597</v>
      </c>
      <c r="AT436" s="127">
        <f t="shared" si="257"/>
        <v>1.2590524521746853</v>
      </c>
      <c r="AU436" s="127">
        <f t="shared" si="258"/>
        <v>0.28280372122699271</v>
      </c>
      <c r="AV436" s="127">
        <f t="shared" si="259"/>
        <v>0.5339639318682996</v>
      </c>
      <c r="AW436" s="127">
        <f t="shared" si="260"/>
        <v>0.17170163446209077</v>
      </c>
      <c r="AX436" s="127">
        <f t="shared" si="261"/>
        <v>0.22758767350010314</v>
      </c>
      <c r="AY436" s="127">
        <f t="shared" si="262"/>
        <v>8.2116900497781433</v>
      </c>
      <c r="AZ436" s="127">
        <f t="shared" si="263"/>
        <v>39.082749390089297</v>
      </c>
      <c r="BA436" s="127">
        <f t="shared" si="264"/>
        <v>107.01256340769582</v>
      </c>
      <c r="BB436" s="122"/>
    </row>
    <row r="437" spans="1:55" s="101" customFormat="1" x14ac:dyDescent="0.2">
      <c r="A437" s="93" t="s">
        <v>141</v>
      </c>
      <c r="B437" s="94">
        <v>1400</v>
      </c>
      <c r="C437" s="94" t="s">
        <v>2</v>
      </c>
      <c r="D437" s="95" t="s">
        <v>147</v>
      </c>
      <c r="E437" s="95" t="s">
        <v>142</v>
      </c>
      <c r="F437" s="94">
        <v>0.1</v>
      </c>
      <c r="G437" s="94">
        <f t="shared" si="243"/>
        <v>0.9</v>
      </c>
      <c r="H437" s="95" t="s">
        <v>143</v>
      </c>
      <c r="I437" s="94" t="s">
        <v>144</v>
      </c>
      <c r="J437" s="94"/>
      <c r="K437" s="94">
        <v>5.0999999999999996</v>
      </c>
      <c r="L437" s="96">
        <v>15.7538689648781</v>
      </c>
      <c r="M437" s="94"/>
      <c r="N437" s="96">
        <v>0.66532744073925265</v>
      </c>
      <c r="O437" s="96">
        <v>0.33467255926074729</v>
      </c>
      <c r="P437" s="97">
        <f t="shared" ref="P437:Q439" si="271">((P419*$O437*AC419)+(P401*$N437*AC401))/(AC419*$O437+AC401*$N437)</f>
        <v>1.0997007917410091</v>
      </c>
      <c r="Q437" s="97">
        <f t="shared" si="271"/>
        <v>1.1928928924648918</v>
      </c>
      <c r="R437" s="97">
        <f>((R419*$O437*AG419)+(R401*$N437*AG401))/(AG419*$O437+AG401*$N437)</f>
        <v>2.2152995156180224</v>
      </c>
      <c r="S437" s="94"/>
      <c r="T437" s="94"/>
      <c r="U437" s="94"/>
      <c r="V437" s="94"/>
      <c r="W437" s="94"/>
      <c r="X437" s="94"/>
      <c r="Y437" s="94"/>
      <c r="Z437" s="98"/>
      <c r="AA437" s="98"/>
      <c r="AB437" s="94"/>
      <c r="AC437" s="94"/>
      <c r="AD437" s="94"/>
      <c r="AE437" s="94"/>
      <c r="AF437" s="94"/>
      <c r="AG437" s="94"/>
      <c r="AH437" s="100"/>
      <c r="AI437" s="100"/>
      <c r="AJ437" s="100"/>
      <c r="AK437" s="100"/>
      <c r="AL437" s="100"/>
      <c r="AM437" s="100"/>
      <c r="AN437" s="100"/>
      <c r="AO437" s="100"/>
      <c r="AP437" s="100"/>
      <c r="AQ437" s="100"/>
      <c r="AR437" s="100"/>
      <c r="AS437" s="100">
        <f>((AS419*$O437*AI419)+(AS401*$N437*AI401))/(AI419*$O437+AI401*$N437)</f>
        <v>1.1399974796653318</v>
      </c>
      <c r="AT437" s="100">
        <f>((AT419*$O437*AK419)+(AT401*$N437*AK401))/(AK419*$O437+AK401*$N437)</f>
        <v>0.82570851823695657</v>
      </c>
      <c r="AU437" s="100">
        <f>((AU419*$O437*AJ419)+(AU401*$N437*AJ401))/(AJ419*$O437+AJ401*$N437)</f>
        <v>0.35788887266330566</v>
      </c>
      <c r="AV437" s="100">
        <f>((AV419*$O437*AN419)+(AV401*$N437*AN401))/(AN419*$O437+AN401*$N437)</f>
        <v>1.0102835244413837</v>
      </c>
      <c r="AW437" s="100">
        <f>((AW419*$O437*AM419)+(AW401*$N437*AM401))/(AM419*$O437+AM401*$N437)</f>
        <v>0.25480545681383659</v>
      </c>
      <c r="AX437" s="100">
        <f>((AX419*$O437*AO419)+(AX401*$N437*AO401))/(AO419*$O437+AO401*$N437)</f>
        <v>3.8340807501537413E-2</v>
      </c>
      <c r="AY437" s="100">
        <f>((AY419*$O437*AR419)+(AY401*$N437*AR401))/(AR419*$O437+AR401*$N437)</f>
        <v>9.8593987355398873</v>
      </c>
      <c r="AZ437" s="100">
        <f t="shared" ref="AZ437:BA439" si="272">((AZ419*$O437*AQ419)+(AZ401*$N437*AQ401))/(AQ419*$O437+AQ401*$N437)</f>
        <v>35.948347816952406</v>
      </c>
      <c r="BA437" s="100">
        <f t="shared" si="272"/>
        <v>88.778443722264029</v>
      </c>
      <c r="BB437" s="96">
        <v>9.4730782177496167</v>
      </c>
      <c r="BC437" s="99">
        <f t="shared" ref="BC437:BC439" si="273">($BE$3 - BB437*(2.7-3.3) - 200*(3.3)) / (1.03-3.3) * 1000</f>
        <v>1082.005757423043</v>
      </c>
    </row>
    <row r="438" spans="1:55" s="101" customFormat="1" x14ac:dyDescent="0.2">
      <c r="A438" s="93" t="s">
        <v>141</v>
      </c>
      <c r="B438" s="94">
        <v>1400</v>
      </c>
      <c r="C438" s="94" t="s">
        <v>2</v>
      </c>
      <c r="D438" s="95" t="s">
        <v>147</v>
      </c>
      <c r="E438" s="95" t="s">
        <v>142</v>
      </c>
      <c r="F438" s="94">
        <v>0.1</v>
      </c>
      <c r="G438" s="94">
        <f t="shared" si="243"/>
        <v>0.9</v>
      </c>
      <c r="H438" s="95" t="s">
        <v>145</v>
      </c>
      <c r="I438" s="94" t="s">
        <v>144</v>
      </c>
      <c r="J438" s="94"/>
      <c r="K438" s="94">
        <v>5.0999999999999996</v>
      </c>
      <c r="L438" s="96">
        <v>15.7538689648781</v>
      </c>
      <c r="M438" s="94"/>
      <c r="N438" s="96">
        <v>0.66532744073925265</v>
      </c>
      <c r="O438" s="96">
        <v>0.33467255926074729</v>
      </c>
      <c r="P438" s="97">
        <f t="shared" si="271"/>
        <v>1.0723192993100443</v>
      </c>
      <c r="Q438" s="97">
        <f t="shared" si="271"/>
        <v>1.0014631044850426</v>
      </c>
      <c r="R438" s="97">
        <f>((R420*$O438*AG420)+(R402*$N438*AG402))/(AG420*$O438+AG402*$N438)</f>
        <v>44.425652438651973</v>
      </c>
      <c r="S438" s="94"/>
      <c r="T438" s="94"/>
      <c r="U438" s="94"/>
      <c r="V438" s="94"/>
      <c r="W438" s="94"/>
      <c r="X438" s="94"/>
      <c r="Y438" s="94"/>
      <c r="Z438" s="98"/>
      <c r="AA438" s="98"/>
      <c r="AB438" s="94"/>
      <c r="AC438" s="94"/>
      <c r="AD438" s="94"/>
      <c r="AE438" s="94"/>
      <c r="AF438" s="94"/>
      <c r="AG438" s="94"/>
      <c r="AH438" s="100"/>
      <c r="AI438" s="100"/>
      <c r="AJ438" s="100"/>
      <c r="AK438" s="100"/>
      <c r="AL438" s="100"/>
      <c r="AM438" s="100"/>
      <c r="AN438" s="100"/>
      <c r="AO438" s="100"/>
      <c r="AP438" s="100"/>
      <c r="AQ438" s="100"/>
      <c r="AR438" s="100"/>
      <c r="AS438" s="100">
        <f>((AS420*$O438*AI420)+(AS402*$N438*AI402))/(AI420*$O438+AI402*$N438)</f>
        <v>1.1222583148924337</v>
      </c>
      <c r="AT438" s="100">
        <f>((AT420*$O438*AK420)+(AT402*$N438*AK402))/(AK420*$O438+AK402*$N438)</f>
        <v>0.87327105927228155</v>
      </c>
      <c r="AU438" s="100">
        <f>((AU420*$O438*AJ420)+(AU402*$N438*AJ402))/(AJ420*$O438+AJ402*$N438)</f>
        <v>0.36366349784079549</v>
      </c>
      <c r="AV438" s="100">
        <f>((AV420*$O438*AN420)+(AV402*$N438*AN402))/(AN420*$O438+AN402*$N438)</f>
        <v>0.84008886379907333</v>
      </c>
      <c r="AW438" s="100">
        <f>((AW420*$O438*AM420)+(AW402*$N438*AM402))/(AM420*$O438+AM402*$N438)</f>
        <v>0.23819393472215339</v>
      </c>
      <c r="AX438" s="100">
        <f>((AX420*$O438*AO420)+(AX402*$N438*AO402))/(AO420*$O438+AO402*$N438)</f>
        <v>4.575852598055842E-2</v>
      </c>
      <c r="AY438" s="100">
        <f>((AY420*$O438*AR420)+(AY402*$N438*AR402))/(AR420*$O438+AR402*$N438)</f>
        <v>10.70339767681561</v>
      </c>
      <c r="AZ438" s="100">
        <f t="shared" si="272"/>
        <v>41.343758130706625</v>
      </c>
      <c r="BA438" s="100">
        <f t="shared" si="272"/>
        <v>100.93542400338357</v>
      </c>
      <c r="BB438" s="96">
        <v>9.4730782177496167</v>
      </c>
      <c r="BC438" s="99">
        <f t="shared" si="273"/>
        <v>1082.005757423043</v>
      </c>
    </row>
    <row r="439" spans="1:55" s="101" customFormat="1" x14ac:dyDescent="0.2">
      <c r="A439" s="93" t="s">
        <v>141</v>
      </c>
      <c r="B439" s="94">
        <v>1400</v>
      </c>
      <c r="C439" s="94" t="s">
        <v>2</v>
      </c>
      <c r="D439" s="95" t="s">
        <v>147</v>
      </c>
      <c r="E439" s="95" t="s">
        <v>142</v>
      </c>
      <c r="F439" s="94">
        <v>0.1</v>
      </c>
      <c r="G439" s="94">
        <f t="shared" si="243"/>
        <v>0.9</v>
      </c>
      <c r="H439" s="95" t="s">
        <v>146</v>
      </c>
      <c r="I439" s="94" t="s">
        <v>144</v>
      </c>
      <c r="J439" s="94"/>
      <c r="K439" s="94">
        <v>5.0999999999999996</v>
      </c>
      <c r="L439" s="96">
        <v>15.7538689648781</v>
      </c>
      <c r="M439" s="94"/>
      <c r="N439" s="96">
        <v>0.66532744073925265</v>
      </c>
      <c r="O439" s="96">
        <v>0.33467255926074729</v>
      </c>
      <c r="P439" s="97">
        <f t="shared" si="271"/>
        <v>1.0797070171780356</v>
      </c>
      <c r="Q439" s="97">
        <f t="shared" si="271"/>
        <v>1.0329790757549961</v>
      </c>
      <c r="R439" s="97">
        <f>((R421*$O439*AG421)+(R403*$N439*AG403))/(AG421*$O439+AG403*$N439)</f>
        <v>44.699242297956616</v>
      </c>
      <c r="S439" s="94"/>
      <c r="T439" s="94"/>
      <c r="U439" s="94"/>
      <c r="V439" s="94"/>
      <c r="W439" s="94"/>
      <c r="X439" s="94"/>
      <c r="Y439" s="94"/>
      <c r="Z439" s="98"/>
      <c r="AA439" s="98"/>
      <c r="AB439" s="94"/>
      <c r="AC439" s="94"/>
      <c r="AD439" s="94"/>
      <c r="AE439" s="94"/>
      <c r="AF439" s="94"/>
      <c r="AG439" s="94"/>
      <c r="AH439" s="100"/>
      <c r="AI439" s="100"/>
      <c r="AJ439" s="100"/>
      <c r="AK439" s="100"/>
      <c r="AL439" s="100"/>
      <c r="AM439" s="100"/>
      <c r="AN439" s="100"/>
      <c r="AO439" s="100"/>
      <c r="AP439" s="100"/>
      <c r="AQ439" s="100"/>
      <c r="AR439" s="100"/>
      <c r="AS439" s="100">
        <f>((AS421*$O439*AI421)+(AS403*$N439*AI403))/(AI421*$O439+AI403*$N439)</f>
        <v>1.1463244867826157</v>
      </c>
      <c r="AT439" s="100">
        <f>((AT421*$O439*AK421)+(AT403*$N439*AK403))/(AK421*$O439+AK403*$N439)</f>
        <v>0.84411285506838374</v>
      </c>
      <c r="AU439" s="100">
        <f>((AU421*$O439*AJ421)+(AU403*$N439*AJ403))/(AJ421*$O439+AJ403*$N439)</f>
        <v>0.36001864338082656</v>
      </c>
      <c r="AV439" s="100">
        <f>((AV421*$O439*AN421)+(AV403*$N439*AN403))/(AN421*$O439+AN403*$N439)</f>
        <v>0.8402948874821633</v>
      </c>
      <c r="AW439" s="100">
        <f>((AW421*$O439*AM421)+(AW403*$N439*AM403))/(AM421*$O439+AM403*$N439)</f>
        <v>0.2473701331810006</v>
      </c>
      <c r="AX439" s="100">
        <f>((AX421*$O439*AO421)+(AX403*$N439*AO403))/(AO421*$O439+AO403*$N439)</f>
        <v>4.6349730206357402E-2</v>
      </c>
      <c r="AY439" s="100">
        <f>((AY421*$O439*AR421)+(AY403*$N439*AR403))/(AR421*$O439+AR403*$N439)</f>
        <v>10.678539060017675</v>
      </c>
      <c r="AZ439" s="100">
        <f t="shared" si="272"/>
        <v>41.245461074722975</v>
      </c>
      <c r="BA439" s="100">
        <f t="shared" si="272"/>
        <v>100.88740968144602</v>
      </c>
      <c r="BB439" s="96">
        <v>9.4730782177496167</v>
      </c>
      <c r="BC439" s="99">
        <f t="shared" si="273"/>
        <v>1082.005757423043</v>
      </c>
    </row>
    <row r="440" spans="1:55" s="148" customFormat="1" x14ac:dyDescent="0.2">
      <c r="A440" s="148" t="s">
        <v>150</v>
      </c>
      <c r="B440" s="149">
        <v>1400</v>
      </c>
      <c r="C440" s="149" t="s">
        <v>2</v>
      </c>
      <c r="D440" s="150" t="s">
        <v>147</v>
      </c>
      <c r="E440" s="150" t="s">
        <v>142</v>
      </c>
      <c r="F440" s="149">
        <v>0.1</v>
      </c>
      <c r="G440" s="149">
        <f t="shared" si="243"/>
        <v>0.9</v>
      </c>
      <c r="H440" s="150" t="s">
        <v>143</v>
      </c>
      <c r="I440" s="149" t="s">
        <v>149</v>
      </c>
      <c r="J440" s="149">
        <v>1</v>
      </c>
      <c r="K440" s="149">
        <v>5.0999999999999996</v>
      </c>
      <c r="L440" s="151">
        <v>15.7538689648781</v>
      </c>
      <c r="M440" s="149"/>
      <c r="N440" s="151"/>
      <c r="O440" s="151"/>
      <c r="P440" s="153"/>
      <c r="Q440" s="153"/>
      <c r="R440" s="153"/>
      <c r="S440" s="149"/>
      <c r="T440" s="149"/>
      <c r="U440" s="149"/>
      <c r="V440" s="149"/>
      <c r="W440" s="149"/>
      <c r="X440" s="149"/>
      <c r="Y440" s="149"/>
      <c r="Z440" s="158"/>
      <c r="AA440" s="158"/>
      <c r="AB440" s="149"/>
      <c r="AC440" s="149"/>
      <c r="AD440" s="149"/>
      <c r="AE440" s="149"/>
      <c r="AF440" s="149"/>
      <c r="AG440" s="149"/>
      <c r="AH440" s="156"/>
      <c r="AI440" s="156"/>
      <c r="AJ440" s="156"/>
      <c r="AK440" s="156"/>
      <c r="AL440" s="156"/>
      <c r="AM440" s="156"/>
      <c r="AN440" s="156"/>
      <c r="AO440" s="156"/>
      <c r="AP440" s="156"/>
      <c r="AQ440" s="156"/>
      <c r="AR440" s="156"/>
      <c r="AS440" s="156"/>
      <c r="AT440" s="156"/>
      <c r="AU440" s="156"/>
      <c r="AV440" s="127"/>
      <c r="AW440" s="156"/>
      <c r="AX440" s="156"/>
      <c r="AY440" s="156"/>
      <c r="AZ440" s="156"/>
      <c r="BA440" s="156"/>
      <c r="BB440" s="151"/>
    </row>
    <row r="441" spans="1:55" s="148" customFormat="1" x14ac:dyDescent="0.2">
      <c r="A441" s="148" t="s">
        <v>150</v>
      </c>
      <c r="B441" s="149">
        <v>1400</v>
      </c>
      <c r="C441" s="149" t="s">
        <v>2</v>
      </c>
      <c r="D441" s="150" t="s">
        <v>147</v>
      </c>
      <c r="E441" s="150" t="s">
        <v>142</v>
      </c>
      <c r="F441" s="149">
        <v>0.1</v>
      </c>
      <c r="G441" s="149">
        <f t="shared" si="243"/>
        <v>0.9</v>
      </c>
      <c r="H441" s="150" t="s">
        <v>143</v>
      </c>
      <c r="I441" s="149" t="s">
        <v>149</v>
      </c>
      <c r="J441" s="149">
        <v>100</v>
      </c>
      <c r="K441" s="149">
        <v>5.0999999999999996</v>
      </c>
      <c r="L441" s="151">
        <v>15.7538689648781</v>
      </c>
      <c r="M441" s="149"/>
      <c r="N441" s="151"/>
      <c r="O441" s="151"/>
      <c r="P441" s="153"/>
      <c r="Q441" s="153"/>
      <c r="R441" s="153"/>
      <c r="S441" s="149"/>
      <c r="T441" s="149"/>
      <c r="U441" s="149"/>
      <c r="V441" s="149"/>
      <c r="W441" s="149"/>
      <c r="X441" s="149"/>
      <c r="Y441" s="149"/>
      <c r="Z441" s="158"/>
      <c r="AA441" s="158"/>
      <c r="AB441" s="149"/>
      <c r="AC441" s="149"/>
      <c r="AD441" s="149"/>
      <c r="AE441" s="149"/>
      <c r="AF441" s="149"/>
      <c r="AG441" s="149"/>
      <c r="AH441" s="156"/>
      <c r="AI441" s="156"/>
      <c r="AJ441" s="156"/>
      <c r="AK441" s="156"/>
      <c r="AL441" s="156"/>
      <c r="AM441" s="156"/>
      <c r="AN441" s="156"/>
      <c r="AO441" s="156"/>
      <c r="AP441" s="156"/>
      <c r="AQ441" s="156"/>
      <c r="AR441" s="156"/>
      <c r="AS441" s="156"/>
      <c r="AT441" s="156"/>
      <c r="AU441" s="156"/>
      <c r="AV441" s="127"/>
      <c r="AW441" s="156"/>
      <c r="AX441" s="156"/>
      <c r="AY441" s="156"/>
      <c r="AZ441" s="156"/>
      <c r="BA441" s="156"/>
      <c r="BB441" s="151"/>
    </row>
    <row r="442" spans="1:55" s="148" customFormat="1" x14ac:dyDescent="0.2">
      <c r="A442" s="148" t="s">
        <v>150</v>
      </c>
      <c r="B442" s="149">
        <v>1400</v>
      </c>
      <c r="C442" s="149" t="s">
        <v>2</v>
      </c>
      <c r="D442" s="150" t="s">
        <v>147</v>
      </c>
      <c r="E442" s="150" t="s">
        <v>142</v>
      </c>
      <c r="F442" s="149">
        <v>0.1</v>
      </c>
      <c r="G442" s="149">
        <f t="shared" si="243"/>
        <v>0.9</v>
      </c>
      <c r="H442" s="150" t="s">
        <v>143</v>
      </c>
      <c r="I442" s="149" t="s">
        <v>149</v>
      </c>
      <c r="J442" s="149">
        <v>1000</v>
      </c>
      <c r="K442" s="149">
        <v>5.0999999999999996</v>
      </c>
      <c r="L442" s="151">
        <v>15.7538689648781</v>
      </c>
      <c r="M442" s="149"/>
      <c r="N442" s="151"/>
      <c r="O442" s="151"/>
      <c r="P442" s="153"/>
      <c r="Q442" s="153"/>
      <c r="R442" s="153"/>
      <c r="S442" s="149"/>
      <c r="T442" s="149"/>
      <c r="U442" s="149"/>
      <c r="V442" s="149"/>
      <c r="W442" s="149"/>
      <c r="X442" s="149"/>
      <c r="Y442" s="149"/>
      <c r="Z442" s="158"/>
      <c r="AA442" s="158"/>
      <c r="AB442" s="149"/>
      <c r="AC442" s="149"/>
      <c r="AD442" s="149"/>
      <c r="AE442" s="149"/>
      <c r="AF442" s="149"/>
      <c r="AG442" s="149"/>
      <c r="AH442" s="156"/>
      <c r="AI442" s="156"/>
      <c r="AJ442" s="156"/>
      <c r="AK442" s="156"/>
      <c r="AL442" s="156"/>
      <c r="AM442" s="156"/>
      <c r="AN442" s="156"/>
      <c r="AO442" s="156"/>
      <c r="AP442" s="156"/>
      <c r="AQ442" s="156"/>
      <c r="AR442" s="156"/>
      <c r="AS442" s="156"/>
      <c r="AT442" s="156"/>
      <c r="AU442" s="156"/>
      <c r="AV442" s="127"/>
      <c r="AW442" s="156"/>
      <c r="AX442" s="156"/>
      <c r="AY442" s="156"/>
      <c r="AZ442" s="156"/>
      <c r="BA442" s="156"/>
      <c r="BB442" s="151"/>
    </row>
    <row r="443" spans="1:55" s="148" customFormat="1" x14ac:dyDescent="0.2">
      <c r="A443" s="148" t="s">
        <v>150</v>
      </c>
      <c r="B443" s="149">
        <v>1400</v>
      </c>
      <c r="C443" s="149" t="s">
        <v>2</v>
      </c>
      <c r="D443" s="150" t="s">
        <v>147</v>
      </c>
      <c r="E443" s="150" t="s">
        <v>142</v>
      </c>
      <c r="F443" s="149">
        <v>0.1</v>
      </c>
      <c r="G443" s="149">
        <f t="shared" si="243"/>
        <v>0.9</v>
      </c>
      <c r="H443" s="150" t="s">
        <v>143</v>
      </c>
      <c r="I443" s="149" t="s">
        <v>149</v>
      </c>
      <c r="J443" s="149">
        <v>10000</v>
      </c>
      <c r="K443" s="149">
        <v>5.0999999999999996</v>
      </c>
      <c r="L443" s="151">
        <v>15.7538689648781</v>
      </c>
      <c r="M443" s="149"/>
      <c r="N443" s="151"/>
      <c r="O443" s="151"/>
      <c r="P443" s="153"/>
      <c r="Q443" s="153"/>
      <c r="R443" s="153"/>
      <c r="S443" s="149"/>
      <c r="T443" s="149"/>
      <c r="U443" s="149"/>
      <c r="V443" s="149"/>
      <c r="W443" s="149"/>
      <c r="X443" s="149"/>
      <c r="Y443" s="149"/>
      <c r="Z443" s="158"/>
      <c r="AA443" s="158"/>
      <c r="AB443" s="149"/>
      <c r="AC443" s="149"/>
      <c r="AD443" s="149"/>
      <c r="AE443" s="149"/>
      <c r="AF443" s="149"/>
      <c r="AG443" s="149"/>
      <c r="AH443" s="156"/>
      <c r="AI443" s="156"/>
      <c r="AJ443" s="156"/>
      <c r="AK443" s="156"/>
      <c r="AL443" s="156"/>
      <c r="AM443" s="156"/>
      <c r="AN443" s="156"/>
      <c r="AO443" s="156"/>
      <c r="AP443" s="156"/>
      <c r="AQ443" s="156"/>
      <c r="AR443" s="156"/>
      <c r="AS443" s="156"/>
      <c r="AT443" s="156"/>
      <c r="AU443" s="156"/>
      <c r="AV443" s="159"/>
      <c r="AW443" s="156"/>
      <c r="AX443" s="156"/>
      <c r="AY443" s="156"/>
      <c r="AZ443" s="156"/>
      <c r="BA443" s="156"/>
      <c r="BB443" s="151"/>
    </row>
    <row r="444" spans="1:55" s="148" customFormat="1" x14ac:dyDescent="0.2">
      <c r="A444" s="148" t="s">
        <v>150</v>
      </c>
      <c r="B444" s="149">
        <v>1400</v>
      </c>
      <c r="C444" s="149" t="s">
        <v>2</v>
      </c>
      <c r="D444" s="150" t="s">
        <v>147</v>
      </c>
      <c r="E444" s="150" t="s">
        <v>142</v>
      </c>
      <c r="F444" s="149">
        <v>0.1</v>
      </c>
      <c r="G444" s="149">
        <f t="shared" si="243"/>
        <v>0.9</v>
      </c>
      <c r="H444" s="150" t="s">
        <v>143</v>
      </c>
      <c r="I444" s="149" t="s">
        <v>149</v>
      </c>
      <c r="J444" s="149">
        <v>100000</v>
      </c>
      <c r="K444" s="149">
        <v>5.0999999999999996</v>
      </c>
      <c r="L444" s="151">
        <v>15.7538689648781</v>
      </c>
      <c r="M444" s="149"/>
      <c r="N444" s="151"/>
      <c r="O444" s="151"/>
      <c r="P444" s="153"/>
      <c r="Q444" s="153"/>
      <c r="R444" s="153"/>
      <c r="S444" s="149"/>
      <c r="T444" s="149"/>
      <c r="U444" s="149"/>
      <c r="V444" s="149"/>
      <c r="W444" s="149"/>
      <c r="X444" s="149"/>
      <c r="Y444" s="149"/>
      <c r="Z444" s="158"/>
      <c r="AA444" s="158"/>
      <c r="AB444" s="149"/>
      <c r="AC444" s="149"/>
      <c r="AD444" s="149"/>
      <c r="AE444" s="149"/>
      <c r="AF444" s="149"/>
      <c r="AG444" s="149"/>
      <c r="AH444" s="156"/>
      <c r="AI444" s="156"/>
      <c r="AJ444" s="156"/>
      <c r="AK444" s="156"/>
      <c r="AL444" s="156"/>
      <c r="AM444" s="156"/>
      <c r="AN444" s="156"/>
      <c r="AO444" s="156"/>
      <c r="AP444" s="156"/>
      <c r="AQ444" s="156"/>
      <c r="AR444" s="156"/>
      <c r="AS444" s="156"/>
      <c r="AT444" s="156"/>
      <c r="AU444" s="156"/>
      <c r="AV444" s="159"/>
      <c r="AW444" s="156"/>
      <c r="AX444" s="156"/>
      <c r="AY444" s="156"/>
      <c r="AZ444" s="156"/>
      <c r="BA444" s="156"/>
      <c r="BB444" s="151"/>
    </row>
    <row r="445" spans="1:55" s="148" customFormat="1" x14ac:dyDescent="0.2">
      <c r="A445" s="148" t="s">
        <v>150</v>
      </c>
      <c r="B445" s="149">
        <v>1400</v>
      </c>
      <c r="C445" s="149" t="s">
        <v>2</v>
      </c>
      <c r="D445" s="150" t="s">
        <v>147</v>
      </c>
      <c r="E445" s="150" t="s">
        <v>142</v>
      </c>
      <c r="F445" s="149">
        <v>0.1</v>
      </c>
      <c r="G445" s="149">
        <f t="shared" si="243"/>
        <v>0.9</v>
      </c>
      <c r="H445" s="150" t="s">
        <v>145</v>
      </c>
      <c r="I445" s="149" t="s">
        <v>149</v>
      </c>
      <c r="J445" s="149">
        <v>1</v>
      </c>
      <c r="K445" s="149">
        <v>5.0999999999999996</v>
      </c>
      <c r="L445" s="151">
        <v>15.7538689648781</v>
      </c>
      <c r="M445" s="149"/>
      <c r="N445" s="151"/>
      <c r="O445" s="151"/>
      <c r="P445" s="153"/>
      <c r="Q445" s="153"/>
      <c r="R445" s="153"/>
      <c r="S445" s="149"/>
      <c r="T445" s="149"/>
      <c r="U445" s="149"/>
      <c r="V445" s="149"/>
      <c r="W445" s="149"/>
      <c r="X445" s="149"/>
      <c r="Y445" s="149"/>
      <c r="Z445" s="158"/>
      <c r="AA445" s="158"/>
      <c r="AB445" s="149"/>
      <c r="AC445" s="149"/>
      <c r="AD445" s="149"/>
      <c r="AE445" s="149"/>
      <c r="AF445" s="149"/>
      <c r="AG445" s="149"/>
      <c r="AH445" s="156"/>
      <c r="AI445" s="156"/>
      <c r="AJ445" s="156"/>
      <c r="AK445" s="156"/>
      <c r="AL445" s="156"/>
      <c r="AM445" s="156"/>
      <c r="AN445" s="156"/>
      <c r="AO445" s="156"/>
      <c r="AP445" s="156"/>
      <c r="AQ445" s="156"/>
      <c r="AR445" s="156"/>
      <c r="AS445" s="156"/>
      <c r="AT445" s="156"/>
      <c r="AU445" s="156"/>
      <c r="AV445" s="159"/>
      <c r="AW445" s="156"/>
      <c r="AX445" s="156"/>
      <c r="AY445" s="156"/>
      <c r="AZ445" s="156"/>
      <c r="BA445" s="156"/>
      <c r="BB445" s="151"/>
    </row>
    <row r="446" spans="1:55" s="148" customFormat="1" x14ac:dyDescent="0.2">
      <c r="A446" s="148" t="s">
        <v>150</v>
      </c>
      <c r="B446" s="149">
        <v>1400</v>
      </c>
      <c r="C446" s="149" t="s">
        <v>2</v>
      </c>
      <c r="D446" s="150" t="s">
        <v>147</v>
      </c>
      <c r="E446" s="150" t="s">
        <v>142</v>
      </c>
      <c r="F446" s="149">
        <v>0.1</v>
      </c>
      <c r="G446" s="149">
        <f t="shared" si="243"/>
        <v>0.9</v>
      </c>
      <c r="H446" s="150" t="s">
        <v>145</v>
      </c>
      <c r="I446" s="149" t="s">
        <v>149</v>
      </c>
      <c r="J446" s="149">
        <v>100</v>
      </c>
      <c r="K446" s="149">
        <v>5.0999999999999996</v>
      </c>
      <c r="L446" s="151">
        <v>15.7538689648781</v>
      </c>
      <c r="M446" s="149"/>
      <c r="N446" s="151"/>
      <c r="O446" s="151"/>
      <c r="P446" s="153"/>
      <c r="Q446" s="153"/>
      <c r="R446" s="153"/>
      <c r="S446" s="149"/>
      <c r="T446" s="149"/>
      <c r="U446" s="149"/>
      <c r="V446" s="149"/>
      <c r="W446" s="149"/>
      <c r="X446" s="149"/>
      <c r="Y446" s="149"/>
      <c r="Z446" s="158"/>
      <c r="AA446" s="158"/>
      <c r="AB446" s="149"/>
      <c r="AC446" s="149"/>
      <c r="AD446" s="149"/>
      <c r="AE446" s="149"/>
      <c r="AF446" s="149"/>
      <c r="AG446" s="149"/>
      <c r="AH446" s="156"/>
      <c r="AI446" s="156"/>
      <c r="AJ446" s="156"/>
      <c r="AK446" s="156"/>
      <c r="AL446" s="156"/>
      <c r="AM446" s="156"/>
      <c r="AN446" s="156"/>
      <c r="AO446" s="156"/>
      <c r="AP446" s="156"/>
      <c r="AQ446" s="156"/>
      <c r="AR446" s="156"/>
      <c r="AS446" s="156"/>
      <c r="AT446" s="156"/>
      <c r="AU446" s="156"/>
      <c r="AV446" s="100"/>
      <c r="AW446" s="156"/>
      <c r="AX446" s="156"/>
      <c r="AY446" s="156"/>
      <c r="AZ446" s="156"/>
      <c r="BA446" s="156"/>
      <c r="BB446" s="151"/>
    </row>
    <row r="447" spans="1:55" s="148" customFormat="1" x14ac:dyDescent="0.2">
      <c r="A447" s="148" t="s">
        <v>150</v>
      </c>
      <c r="B447" s="149">
        <v>1400</v>
      </c>
      <c r="C447" s="149" t="s">
        <v>2</v>
      </c>
      <c r="D447" s="150" t="s">
        <v>147</v>
      </c>
      <c r="E447" s="150" t="s">
        <v>142</v>
      </c>
      <c r="F447" s="149">
        <v>0.1</v>
      </c>
      <c r="G447" s="149">
        <f t="shared" si="243"/>
        <v>0.9</v>
      </c>
      <c r="H447" s="150" t="s">
        <v>145</v>
      </c>
      <c r="I447" s="149" t="s">
        <v>149</v>
      </c>
      <c r="J447" s="149">
        <v>1000</v>
      </c>
      <c r="K447" s="149">
        <v>5.0999999999999996</v>
      </c>
      <c r="L447" s="151">
        <v>15.7538689648781</v>
      </c>
      <c r="M447" s="149"/>
      <c r="N447" s="151"/>
      <c r="O447" s="151"/>
      <c r="P447" s="153"/>
      <c r="Q447" s="153"/>
      <c r="R447" s="153"/>
      <c r="S447" s="149"/>
      <c r="T447" s="149"/>
      <c r="U447" s="149"/>
      <c r="V447" s="149"/>
      <c r="W447" s="149"/>
      <c r="X447" s="149"/>
      <c r="Y447" s="149"/>
      <c r="Z447" s="158"/>
      <c r="AA447" s="158"/>
      <c r="AB447" s="149"/>
      <c r="AC447" s="149"/>
      <c r="AD447" s="149"/>
      <c r="AE447" s="149"/>
      <c r="AF447" s="149"/>
      <c r="AG447" s="149"/>
      <c r="AH447" s="156"/>
      <c r="AI447" s="156"/>
      <c r="AJ447" s="156"/>
      <c r="AK447" s="156"/>
      <c r="AL447" s="156"/>
      <c r="AM447" s="156"/>
      <c r="AN447" s="156"/>
      <c r="AO447" s="156"/>
      <c r="AP447" s="156"/>
      <c r="AQ447" s="156"/>
      <c r="AR447" s="156"/>
      <c r="AS447" s="156"/>
      <c r="AT447" s="156"/>
      <c r="AU447" s="156"/>
      <c r="AV447" s="100"/>
      <c r="AW447" s="156"/>
      <c r="AX447" s="156"/>
      <c r="AY447" s="156"/>
      <c r="AZ447" s="156"/>
      <c r="BA447" s="156"/>
      <c r="BB447" s="151"/>
    </row>
    <row r="448" spans="1:55" s="148" customFormat="1" x14ac:dyDescent="0.2">
      <c r="A448" s="148" t="s">
        <v>150</v>
      </c>
      <c r="B448" s="149">
        <v>1400</v>
      </c>
      <c r="C448" s="149" t="s">
        <v>2</v>
      </c>
      <c r="D448" s="150" t="s">
        <v>147</v>
      </c>
      <c r="E448" s="150" t="s">
        <v>142</v>
      </c>
      <c r="F448" s="149">
        <v>0.1</v>
      </c>
      <c r="G448" s="149">
        <f t="shared" si="243"/>
        <v>0.9</v>
      </c>
      <c r="H448" s="150" t="s">
        <v>145</v>
      </c>
      <c r="I448" s="149" t="s">
        <v>149</v>
      </c>
      <c r="J448" s="149">
        <v>10000</v>
      </c>
      <c r="K448" s="149">
        <v>5.0999999999999996</v>
      </c>
      <c r="L448" s="151">
        <v>15.7538689648781</v>
      </c>
      <c r="M448" s="149"/>
      <c r="N448" s="151"/>
      <c r="O448" s="151"/>
      <c r="P448" s="153"/>
      <c r="Q448" s="153"/>
      <c r="R448" s="153"/>
      <c r="S448" s="149"/>
      <c r="T448" s="149"/>
      <c r="U448" s="149"/>
      <c r="V448" s="149"/>
      <c r="W448" s="149"/>
      <c r="X448" s="149"/>
      <c r="Y448" s="149"/>
      <c r="Z448" s="158"/>
      <c r="AA448" s="158"/>
      <c r="AB448" s="149"/>
      <c r="AC448" s="149"/>
      <c r="AD448" s="149"/>
      <c r="AE448" s="149"/>
      <c r="AF448" s="149"/>
      <c r="AG448" s="149"/>
      <c r="AH448" s="156"/>
      <c r="AI448" s="156"/>
      <c r="AJ448" s="156"/>
      <c r="AK448" s="156"/>
      <c r="AL448" s="156"/>
      <c r="AM448" s="156"/>
      <c r="AN448" s="156"/>
      <c r="AO448" s="156"/>
      <c r="AP448" s="156"/>
      <c r="AQ448" s="156"/>
      <c r="AR448" s="156"/>
      <c r="AS448" s="156"/>
      <c r="AT448" s="156"/>
      <c r="AU448" s="156"/>
      <c r="AV448" s="100"/>
      <c r="AW448" s="156"/>
      <c r="AX448" s="156"/>
      <c r="AY448" s="156"/>
      <c r="AZ448" s="156"/>
      <c r="BA448" s="156"/>
      <c r="BB448" s="151"/>
    </row>
    <row r="449" spans="1:55" s="148" customFormat="1" x14ac:dyDescent="0.2">
      <c r="A449" s="148" t="s">
        <v>150</v>
      </c>
      <c r="B449" s="149">
        <v>1400</v>
      </c>
      <c r="C449" s="149" t="s">
        <v>2</v>
      </c>
      <c r="D449" s="150" t="s">
        <v>147</v>
      </c>
      <c r="E449" s="150" t="s">
        <v>142</v>
      </c>
      <c r="F449" s="149">
        <v>0.1</v>
      </c>
      <c r="G449" s="149">
        <f t="shared" si="243"/>
        <v>0.9</v>
      </c>
      <c r="H449" s="150" t="s">
        <v>145</v>
      </c>
      <c r="I449" s="149" t="s">
        <v>149</v>
      </c>
      <c r="J449" s="149">
        <v>100000</v>
      </c>
      <c r="K449" s="149">
        <v>5.0999999999999996</v>
      </c>
      <c r="L449" s="151">
        <v>15.7538689648781</v>
      </c>
      <c r="M449" s="149"/>
      <c r="N449" s="151"/>
      <c r="O449" s="151"/>
      <c r="P449" s="153"/>
      <c r="Q449" s="153"/>
      <c r="R449" s="153"/>
      <c r="S449" s="149"/>
      <c r="T449" s="149"/>
      <c r="U449" s="149"/>
      <c r="V449" s="149"/>
      <c r="W449" s="149"/>
      <c r="X449" s="149"/>
      <c r="Y449" s="149"/>
      <c r="Z449" s="158"/>
      <c r="AA449" s="158"/>
      <c r="AB449" s="149"/>
      <c r="AC449" s="149"/>
      <c r="AD449" s="149"/>
      <c r="AE449" s="149"/>
      <c r="AF449" s="149"/>
      <c r="AG449" s="149"/>
      <c r="AH449" s="156"/>
      <c r="AI449" s="156"/>
      <c r="AJ449" s="156"/>
      <c r="AK449" s="156"/>
      <c r="AL449" s="156"/>
      <c r="AM449" s="156"/>
      <c r="AN449" s="156"/>
      <c r="AO449" s="156"/>
      <c r="AP449" s="156"/>
      <c r="AQ449" s="156"/>
      <c r="AR449" s="156"/>
      <c r="AS449" s="156"/>
      <c r="AT449" s="156"/>
      <c r="AU449" s="156"/>
      <c r="AV449" s="156"/>
      <c r="AW449" s="156"/>
      <c r="AX449" s="156"/>
      <c r="AY449" s="156"/>
      <c r="AZ449" s="156"/>
      <c r="BA449" s="156"/>
      <c r="BB449" s="151"/>
    </row>
    <row r="450" spans="1:55" s="148" customFormat="1" x14ac:dyDescent="0.2">
      <c r="A450" s="148" t="s">
        <v>150</v>
      </c>
      <c r="B450" s="149">
        <v>1400</v>
      </c>
      <c r="C450" s="149" t="s">
        <v>2</v>
      </c>
      <c r="D450" s="150" t="s">
        <v>147</v>
      </c>
      <c r="E450" s="150" t="s">
        <v>142</v>
      </c>
      <c r="F450" s="149">
        <v>0.1</v>
      </c>
      <c r="G450" s="149">
        <f t="shared" si="243"/>
        <v>0.9</v>
      </c>
      <c r="H450" s="150" t="s">
        <v>146</v>
      </c>
      <c r="I450" s="149" t="s">
        <v>149</v>
      </c>
      <c r="J450" s="149">
        <v>1</v>
      </c>
      <c r="K450" s="149">
        <v>5.0999999999999996</v>
      </c>
      <c r="L450" s="151">
        <v>15.7538689648781</v>
      </c>
      <c r="M450" s="149"/>
      <c r="N450" s="151"/>
      <c r="O450" s="151"/>
      <c r="P450" s="153"/>
      <c r="Q450" s="153"/>
      <c r="R450" s="153"/>
      <c r="S450" s="149"/>
      <c r="T450" s="149"/>
      <c r="U450" s="149"/>
      <c r="V450" s="149"/>
      <c r="W450" s="149"/>
      <c r="X450" s="149"/>
      <c r="Y450" s="149"/>
      <c r="Z450" s="158"/>
      <c r="AA450" s="158"/>
      <c r="AB450" s="149"/>
      <c r="AC450" s="149"/>
      <c r="AD450" s="149"/>
      <c r="AE450" s="149"/>
      <c r="AF450" s="149"/>
      <c r="AG450" s="149"/>
      <c r="AH450" s="156"/>
      <c r="AI450" s="156"/>
      <c r="AJ450" s="156"/>
      <c r="AK450" s="156"/>
      <c r="AL450" s="156"/>
      <c r="AM450" s="156"/>
      <c r="AN450" s="156"/>
      <c r="AO450" s="156"/>
      <c r="AP450" s="156"/>
      <c r="AQ450" s="156"/>
      <c r="AR450" s="156"/>
      <c r="AS450" s="156"/>
      <c r="AT450" s="156"/>
      <c r="AU450" s="156"/>
      <c r="AV450" s="156"/>
      <c r="AW450" s="156"/>
      <c r="AX450" s="156"/>
      <c r="AY450" s="156"/>
      <c r="AZ450" s="156"/>
      <c r="BA450" s="156"/>
      <c r="BB450" s="151"/>
    </row>
    <row r="451" spans="1:55" s="148" customFormat="1" x14ac:dyDescent="0.2">
      <c r="A451" s="148" t="s">
        <v>150</v>
      </c>
      <c r="B451" s="149">
        <v>1400</v>
      </c>
      <c r="C451" s="149" t="s">
        <v>2</v>
      </c>
      <c r="D451" s="150" t="s">
        <v>147</v>
      </c>
      <c r="E451" s="150" t="s">
        <v>142</v>
      </c>
      <c r="F451" s="149">
        <v>0.1</v>
      </c>
      <c r="G451" s="149">
        <f t="shared" si="243"/>
        <v>0.9</v>
      </c>
      <c r="H451" s="150" t="s">
        <v>146</v>
      </c>
      <c r="I451" s="149" t="s">
        <v>149</v>
      </c>
      <c r="J451" s="149">
        <v>100</v>
      </c>
      <c r="K451" s="149">
        <v>5.0999999999999996</v>
      </c>
      <c r="L451" s="151">
        <v>15.7538689648781</v>
      </c>
      <c r="M451" s="149"/>
      <c r="N451" s="151"/>
      <c r="O451" s="151"/>
      <c r="P451" s="153"/>
      <c r="Q451" s="153"/>
      <c r="R451" s="153"/>
      <c r="S451" s="149"/>
      <c r="T451" s="149"/>
      <c r="U451" s="149"/>
      <c r="V451" s="149"/>
      <c r="W451" s="149"/>
      <c r="X451" s="149"/>
      <c r="Y451" s="149"/>
      <c r="Z451" s="158"/>
      <c r="AA451" s="158"/>
      <c r="AB451" s="149"/>
      <c r="AC451" s="149"/>
      <c r="AD451" s="149"/>
      <c r="AE451" s="149"/>
      <c r="AF451" s="149"/>
      <c r="AG451" s="149"/>
      <c r="AH451" s="156"/>
      <c r="AI451" s="156"/>
      <c r="AJ451" s="156"/>
      <c r="AK451" s="156"/>
      <c r="AL451" s="156"/>
      <c r="AM451" s="156"/>
      <c r="AN451" s="156"/>
      <c r="AO451" s="156"/>
      <c r="AP451" s="156"/>
      <c r="AQ451" s="156"/>
      <c r="AR451" s="156"/>
      <c r="AS451" s="156"/>
      <c r="AT451" s="156"/>
      <c r="AU451" s="156"/>
      <c r="AV451" s="156"/>
      <c r="AW451" s="156"/>
      <c r="AX451" s="156"/>
      <c r="AY451" s="156"/>
      <c r="AZ451" s="156"/>
      <c r="BA451" s="156"/>
      <c r="BB451" s="151"/>
    </row>
    <row r="452" spans="1:55" s="148" customFormat="1" x14ac:dyDescent="0.2">
      <c r="A452" s="148" t="s">
        <v>150</v>
      </c>
      <c r="B452" s="149">
        <v>1400</v>
      </c>
      <c r="C452" s="149" t="s">
        <v>2</v>
      </c>
      <c r="D452" s="150" t="s">
        <v>147</v>
      </c>
      <c r="E452" s="150" t="s">
        <v>142</v>
      </c>
      <c r="F452" s="149">
        <v>0.1</v>
      </c>
      <c r="G452" s="149">
        <f t="shared" si="243"/>
        <v>0.9</v>
      </c>
      <c r="H452" s="150" t="s">
        <v>146</v>
      </c>
      <c r="I452" s="149" t="s">
        <v>149</v>
      </c>
      <c r="J452" s="149">
        <v>1000</v>
      </c>
      <c r="K452" s="149">
        <v>5.0999999999999996</v>
      </c>
      <c r="L452" s="151">
        <v>15.7538689648781</v>
      </c>
      <c r="M452" s="149"/>
      <c r="N452" s="151"/>
      <c r="O452" s="151"/>
      <c r="P452" s="153"/>
      <c r="Q452" s="153"/>
      <c r="R452" s="153"/>
      <c r="S452" s="149"/>
      <c r="T452" s="149"/>
      <c r="U452" s="149"/>
      <c r="V452" s="149"/>
      <c r="W452" s="149"/>
      <c r="X452" s="149"/>
      <c r="Y452" s="149"/>
      <c r="Z452" s="158"/>
      <c r="AA452" s="158"/>
      <c r="AB452" s="149"/>
      <c r="AC452" s="149"/>
      <c r="AD452" s="149"/>
      <c r="AE452" s="149"/>
      <c r="AF452" s="149"/>
      <c r="AG452" s="149"/>
      <c r="AH452" s="156"/>
      <c r="AI452" s="156"/>
      <c r="AJ452" s="156"/>
      <c r="AK452" s="156"/>
      <c r="AL452" s="156"/>
      <c r="AM452" s="156"/>
      <c r="AN452" s="156"/>
      <c r="AO452" s="156"/>
      <c r="AP452" s="156"/>
      <c r="AQ452" s="156"/>
      <c r="AR452" s="156"/>
      <c r="AS452" s="156"/>
      <c r="AT452" s="156"/>
      <c r="AU452" s="156"/>
      <c r="AV452" s="156"/>
      <c r="AW452" s="156"/>
      <c r="AX452" s="156"/>
      <c r="AY452" s="156"/>
      <c r="AZ452" s="156"/>
      <c r="BA452" s="156"/>
      <c r="BB452" s="151"/>
    </row>
    <row r="453" spans="1:55" s="148" customFormat="1" x14ac:dyDescent="0.2">
      <c r="A453" s="148" t="s">
        <v>150</v>
      </c>
      <c r="B453" s="149">
        <v>1400</v>
      </c>
      <c r="C453" s="149" t="s">
        <v>2</v>
      </c>
      <c r="D453" s="150" t="s">
        <v>147</v>
      </c>
      <c r="E453" s="150" t="s">
        <v>142</v>
      </c>
      <c r="F453" s="149">
        <v>0.1</v>
      </c>
      <c r="G453" s="149">
        <f t="shared" ref="G453:G511" si="274">1-F453</f>
        <v>0.9</v>
      </c>
      <c r="H453" s="150" t="s">
        <v>146</v>
      </c>
      <c r="I453" s="149" t="s">
        <v>149</v>
      </c>
      <c r="J453" s="149">
        <v>10000</v>
      </c>
      <c r="K453" s="149">
        <v>5.0999999999999996</v>
      </c>
      <c r="L453" s="151">
        <v>15.7538689648781</v>
      </c>
      <c r="M453" s="149"/>
      <c r="N453" s="151"/>
      <c r="O453" s="151"/>
      <c r="P453" s="153"/>
      <c r="Q453" s="153"/>
      <c r="R453" s="153"/>
      <c r="S453" s="149"/>
      <c r="T453" s="149"/>
      <c r="U453" s="149"/>
      <c r="V453" s="149"/>
      <c r="W453" s="149"/>
      <c r="X453" s="149"/>
      <c r="Y453" s="149"/>
      <c r="Z453" s="158"/>
      <c r="AA453" s="158"/>
      <c r="AB453" s="149"/>
      <c r="AC453" s="149"/>
      <c r="AD453" s="149"/>
      <c r="AE453" s="149"/>
      <c r="AF453" s="149"/>
      <c r="AG453" s="149"/>
      <c r="AH453" s="156"/>
      <c r="AI453" s="156"/>
      <c r="AJ453" s="156"/>
      <c r="AK453" s="156"/>
      <c r="AL453" s="156"/>
      <c r="AM453" s="156"/>
      <c r="AN453" s="156"/>
      <c r="AO453" s="156"/>
      <c r="AP453" s="156"/>
      <c r="AQ453" s="156"/>
      <c r="AR453" s="156"/>
      <c r="AS453" s="156"/>
      <c r="AT453" s="156"/>
      <c r="AU453" s="156"/>
      <c r="AV453" s="156"/>
      <c r="AW453" s="156"/>
      <c r="AX453" s="156"/>
      <c r="AY453" s="156"/>
      <c r="AZ453" s="156"/>
      <c r="BA453" s="156"/>
      <c r="BB453" s="151"/>
    </row>
    <row r="454" spans="1:55" s="148" customFormat="1" x14ac:dyDescent="0.2">
      <c r="A454" s="148" t="s">
        <v>150</v>
      </c>
      <c r="B454" s="149">
        <v>1400</v>
      </c>
      <c r="C454" s="149" t="s">
        <v>2</v>
      </c>
      <c r="D454" s="150" t="s">
        <v>147</v>
      </c>
      <c r="E454" s="150" t="s">
        <v>142</v>
      </c>
      <c r="F454" s="149">
        <v>0.1</v>
      </c>
      <c r="G454" s="149">
        <f t="shared" si="274"/>
        <v>0.9</v>
      </c>
      <c r="H454" s="150" t="s">
        <v>146</v>
      </c>
      <c r="I454" s="149" t="s">
        <v>149</v>
      </c>
      <c r="J454" s="149">
        <v>100000</v>
      </c>
      <c r="K454" s="149">
        <v>5.0999999999999996</v>
      </c>
      <c r="L454" s="151">
        <v>15.7538689648781</v>
      </c>
      <c r="M454" s="149"/>
      <c r="N454" s="151"/>
      <c r="O454" s="151"/>
      <c r="P454" s="153"/>
      <c r="Q454" s="153"/>
      <c r="R454" s="153"/>
      <c r="S454" s="149"/>
      <c r="T454" s="149"/>
      <c r="U454" s="149"/>
      <c r="V454" s="149"/>
      <c r="W454" s="149"/>
      <c r="X454" s="149"/>
      <c r="Y454" s="149"/>
      <c r="Z454" s="158"/>
      <c r="AA454" s="158"/>
      <c r="AB454" s="149"/>
      <c r="AC454" s="149"/>
      <c r="AD454" s="149"/>
      <c r="AE454" s="149"/>
      <c r="AF454" s="149"/>
      <c r="AG454" s="149"/>
      <c r="AH454" s="156"/>
      <c r="AI454" s="156"/>
      <c r="AJ454" s="156"/>
      <c r="AK454" s="156"/>
      <c r="AL454" s="156"/>
      <c r="AM454" s="156"/>
      <c r="AN454" s="156"/>
      <c r="AO454" s="156"/>
      <c r="AP454" s="156"/>
      <c r="AQ454" s="156"/>
      <c r="AR454" s="156"/>
      <c r="AS454" s="156"/>
      <c r="AT454" s="156"/>
      <c r="AU454" s="156"/>
      <c r="AV454" s="156"/>
      <c r="AW454" s="156"/>
      <c r="AX454" s="156"/>
      <c r="AY454" s="156"/>
      <c r="AZ454" s="156"/>
      <c r="BA454" s="156"/>
      <c r="BB454" s="151"/>
    </row>
    <row r="455" spans="1:55" s="77" customFormat="1" x14ac:dyDescent="0.2">
      <c r="A455" s="77" t="s">
        <v>141</v>
      </c>
      <c r="B455" s="78">
        <v>1400</v>
      </c>
      <c r="C455" s="78" t="s">
        <v>2</v>
      </c>
      <c r="D455" s="79" t="s">
        <v>4</v>
      </c>
      <c r="E455" s="79" t="s">
        <v>142</v>
      </c>
      <c r="F455" s="78">
        <v>0.2</v>
      </c>
      <c r="G455" s="78">
        <f t="shared" si="274"/>
        <v>0.8</v>
      </c>
      <c r="H455" s="79" t="s">
        <v>143</v>
      </c>
      <c r="I455" s="78" t="s">
        <v>144</v>
      </c>
      <c r="J455" s="78"/>
      <c r="K455" s="78">
        <v>5.0999999999999996</v>
      </c>
      <c r="L455" s="80">
        <v>15.7538689648781</v>
      </c>
      <c r="M455" s="78">
        <v>0.14912236000000001</v>
      </c>
      <c r="N455" s="78"/>
      <c r="O455" s="78"/>
      <c r="P455" s="81">
        <v>1.00853407971133</v>
      </c>
      <c r="Q455" s="81">
        <v>1.1543552560694901</v>
      </c>
      <c r="R455" s="81">
        <v>1.34491095009816</v>
      </c>
      <c r="S455" s="78">
        <v>-3.4098703892701798</v>
      </c>
      <c r="T455" s="78">
        <v>-3.7186569598824701</v>
      </c>
      <c r="U455" s="78">
        <v>-9.4682480037586494</v>
      </c>
      <c r="V455" s="78">
        <v>-3.4102283856711799</v>
      </c>
      <c r="W455" s="78">
        <v>-9.32431803597742</v>
      </c>
      <c r="X455" s="78">
        <v>4.9525669999999997E-3</v>
      </c>
      <c r="Y455" s="78">
        <v>3.6060810000000001E-3</v>
      </c>
      <c r="Z455" s="82">
        <v>9.9467299999999995E-6</v>
      </c>
      <c r="AA455" s="82">
        <v>9.9467299999999995E-6</v>
      </c>
      <c r="AB455" s="83">
        <f>((EXP(S455)*0.0047)/X455)*0.99279954</f>
        <v>3.1134448095161252E-2</v>
      </c>
      <c r="AC455" s="82">
        <f t="shared" ref="AC455:AC460" si="275">AB455/238.050785*0.0000000001551</f>
        <v>2.0285389521229728E-14</v>
      </c>
      <c r="AD455" s="82">
        <f t="shared" ref="AD455:AD460" si="276">P455*AC455</f>
        <v>2.0458506652379281E-14</v>
      </c>
      <c r="AE455" s="82">
        <f t="shared" ref="AE455:AE460" si="277">AD455*230/0.000009158</f>
        <v>5.1380831295558364E-7</v>
      </c>
      <c r="AF455" s="84">
        <f>((EXP(V455)*0.0047)/X455)*0.00720046</f>
        <v>2.2572744747800368E-4</v>
      </c>
      <c r="AG455" s="82">
        <f t="shared" ref="AG455:AG460" si="278">AF455/235.043992*0.00000000098486385</f>
        <v>9.458263582157823E-16</v>
      </c>
      <c r="AH455" s="78"/>
      <c r="AI455" s="78"/>
      <c r="AJ455" s="78"/>
      <c r="AK455" s="78"/>
      <c r="AL455" s="78"/>
      <c r="AM455" s="78"/>
      <c r="AN455" s="78"/>
      <c r="AO455" s="78"/>
      <c r="AP455" s="78"/>
      <c r="AQ455" s="78"/>
      <c r="AR455" s="78"/>
      <c r="AS455" s="78"/>
      <c r="AT455" s="78"/>
      <c r="AU455" s="78"/>
      <c r="AV455" s="78"/>
      <c r="AW455" s="78"/>
      <c r="AX455" s="78"/>
      <c r="AY455" s="78"/>
      <c r="AZ455" s="78"/>
      <c r="BA455" s="78"/>
      <c r="BB455" s="78"/>
    </row>
    <row r="456" spans="1:55" s="77" customFormat="1" x14ac:dyDescent="0.2">
      <c r="A456" s="77" t="s">
        <v>141</v>
      </c>
      <c r="B456" s="78">
        <v>1400</v>
      </c>
      <c r="C456" s="78" t="s">
        <v>2</v>
      </c>
      <c r="D456" s="79" t="s">
        <v>4</v>
      </c>
      <c r="E456" s="79" t="s">
        <v>142</v>
      </c>
      <c r="F456" s="78">
        <v>0.2</v>
      </c>
      <c r="G456" s="78">
        <f t="shared" si="274"/>
        <v>0.8</v>
      </c>
      <c r="H456" s="79" t="s">
        <v>145</v>
      </c>
      <c r="I456" s="78" t="s">
        <v>144</v>
      </c>
      <c r="J456" s="78"/>
      <c r="K456" s="78">
        <v>5.0999999999999996</v>
      </c>
      <c r="L456" s="80">
        <v>15.7538689648781</v>
      </c>
      <c r="M456" s="78">
        <v>0.14912236000000001</v>
      </c>
      <c r="N456" s="78"/>
      <c r="O456" s="78"/>
      <c r="P456" s="81">
        <v>1.0229504672482399</v>
      </c>
      <c r="Q456" s="81">
        <v>1.0004864002447</v>
      </c>
      <c r="R456" s="81">
        <v>1.0445559987350399</v>
      </c>
      <c r="S456" s="78">
        <v>-3.4023208478414899</v>
      </c>
      <c r="T456" s="78">
        <v>-3.6969142220851801</v>
      </c>
      <c r="U456" s="78">
        <v>-9.5895609522287106</v>
      </c>
      <c r="V456" s="78">
        <v>-3.4024473848835299</v>
      </c>
      <c r="W456" s="78">
        <v>-9.5692729244105106</v>
      </c>
      <c r="X456" s="78">
        <v>4.9525669999999997E-3</v>
      </c>
      <c r="Y456" s="78">
        <v>3.6060810000000001E-3</v>
      </c>
      <c r="Z456" s="82">
        <v>9.9467299999999995E-6</v>
      </c>
      <c r="AA456" s="82">
        <v>9.9467299999999995E-6</v>
      </c>
      <c r="AB456" s="83">
        <f>((EXP(S456)*0.0047)/X456)*0.99279954</f>
        <v>3.1370388400842886E-2</v>
      </c>
      <c r="AC456" s="82">
        <f t="shared" si="275"/>
        <v>2.0439114456063364E-14</v>
      </c>
      <c r="AD456" s="82">
        <f t="shared" si="276"/>
        <v>2.0908201682970274E-14</v>
      </c>
      <c r="AE456" s="82">
        <f t="shared" si="277"/>
        <v>5.2510224798898917E-7</v>
      </c>
      <c r="AF456" s="84">
        <f>((EXP(V456)*0.0047)/X456)*0.00720046</f>
        <v>2.2749068390051787E-4</v>
      </c>
      <c r="AG456" s="82">
        <f t="shared" si="278"/>
        <v>9.5321454030357451E-16</v>
      </c>
      <c r="AH456" s="78"/>
      <c r="AI456" s="78"/>
      <c r="AJ456" s="78"/>
      <c r="AK456" s="78"/>
      <c r="AL456" s="78"/>
      <c r="AM456" s="78"/>
      <c r="AN456" s="78"/>
      <c r="AO456" s="78"/>
      <c r="AP456" s="78"/>
      <c r="AQ456" s="78"/>
      <c r="AR456" s="78"/>
      <c r="AS456" s="78"/>
      <c r="AT456" s="78"/>
      <c r="AU456" s="78"/>
      <c r="AV456" s="78"/>
      <c r="AW456" s="78"/>
      <c r="AX456" s="78"/>
      <c r="AY456" s="78"/>
      <c r="AZ456" s="78"/>
      <c r="BA456" s="78"/>
      <c r="BB456" s="78"/>
    </row>
    <row r="457" spans="1:55" s="77" customFormat="1" x14ac:dyDescent="0.2">
      <c r="A457" s="77" t="s">
        <v>141</v>
      </c>
      <c r="B457" s="78">
        <v>1400</v>
      </c>
      <c r="C457" s="78" t="s">
        <v>2</v>
      </c>
      <c r="D457" s="79" t="s">
        <v>4</v>
      </c>
      <c r="E457" s="79" t="s">
        <v>142</v>
      </c>
      <c r="F457" s="78">
        <v>0.2</v>
      </c>
      <c r="G457" s="78">
        <f t="shared" si="274"/>
        <v>0.8</v>
      </c>
      <c r="H457" s="79" t="s">
        <v>146</v>
      </c>
      <c r="I457" s="78" t="s">
        <v>144</v>
      </c>
      <c r="J457" s="78"/>
      <c r="K457" s="78">
        <v>5.0999999999999996</v>
      </c>
      <c r="L457" s="80">
        <v>15.7538689648781</v>
      </c>
      <c r="M457" s="78">
        <v>0.14912236000000001</v>
      </c>
      <c r="N457" s="78"/>
      <c r="O457" s="78"/>
      <c r="P457" s="81">
        <v>1.0191732704213099</v>
      </c>
      <c r="Q457" s="81">
        <v>1.03605636332129</v>
      </c>
      <c r="R457" s="81">
        <v>1.1765227315265601</v>
      </c>
      <c r="S457" s="78">
        <v>-3.4037308441082499</v>
      </c>
      <c r="T457" s="78">
        <v>-3.7020235055839001</v>
      </c>
      <c r="U457" s="78">
        <v>-9.5597349706101902</v>
      </c>
      <c r="V457" s="78">
        <v>-3.40444813454436</v>
      </c>
      <c r="W457" s="78">
        <v>-9.4523023372939292</v>
      </c>
      <c r="X457" s="78">
        <v>4.9525669999999997E-3</v>
      </c>
      <c r="Y457" s="78">
        <v>3.6060810000000001E-3</v>
      </c>
      <c r="Z457" s="82">
        <v>9.9467299999999995E-6</v>
      </c>
      <c r="AA457" s="82">
        <v>9.9467299999999995E-6</v>
      </c>
      <c r="AB457" s="83">
        <f>((EXP(S457)*0.0047)/X457)*0.99279954</f>
        <v>3.1326187439229276E-2</v>
      </c>
      <c r="AC457" s="82">
        <f t="shared" si="275"/>
        <v>2.0410315688832792E-14</v>
      </c>
      <c r="AD457" s="82">
        <f t="shared" si="276"/>
        <v>2.0801648190919088E-14</v>
      </c>
      <c r="AE457" s="82">
        <f t="shared" si="277"/>
        <v>5.2242619391912975E-7</v>
      </c>
      <c r="AF457" s="84">
        <f>((EXP(V457)*0.0047)/X457)*0.00720046</f>
        <v>2.270359870108651E-4</v>
      </c>
      <c r="AG457" s="82">
        <f t="shared" si="278"/>
        <v>9.5130930322214161E-16</v>
      </c>
      <c r="AH457" s="78"/>
      <c r="AI457" s="78"/>
      <c r="AJ457" s="78"/>
      <c r="AK457" s="78"/>
      <c r="AL457" s="78"/>
      <c r="AM457" s="78"/>
      <c r="AN457" s="78"/>
      <c r="AO457" s="78"/>
      <c r="AP457" s="78"/>
      <c r="AQ457" s="78"/>
      <c r="AR457" s="78"/>
      <c r="AS457" s="78"/>
      <c r="AT457" s="78"/>
      <c r="AU457" s="78"/>
      <c r="AV457" s="78"/>
      <c r="AW457" s="78"/>
      <c r="AX457" s="78"/>
      <c r="AY457" s="78"/>
      <c r="AZ457" s="78"/>
      <c r="BA457" s="78"/>
      <c r="BB457" s="78"/>
    </row>
    <row r="458" spans="1:55" s="1" customFormat="1" x14ac:dyDescent="0.2">
      <c r="A458" s="1" t="s">
        <v>141</v>
      </c>
      <c r="B458" s="86">
        <v>1400</v>
      </c>
      <c r="C458" s="86" t="s">
        <v>2</v>
      </c>
      <c r="D458" s="87" t="s">
        <v>3</v>
      </c>
      <c r="E458" s="87" t="s">
        <v>142</v>
      </c>
      <c r="F458" s="86">
        <v>0.2</v>
      </c>
      <c r="G458" s="86">
        <f t="shared" si="274"/>
        <v>0.8</v>
      </c>
      <c r="H458" s="87" t="s">
        <v>143</v>
      </c>
      <c r="I458" s="86" t="s">
        <v>144</v>
      </c>
      <c r="J458" s="86"/>
      <c r="K458" s="86">
        <v>5.0999999999999996</v>
      </c>
      <c r="L458" s="88">
        <v>15.7538689648781</v>
      </c>
      <c r="M458" s="86">
        <v>0.77597723500000004</v>
      </c>
      <c r="N458" s="86"/>
      <c r="O458" s="86"/>
      <c r="P458" s="89">
        <v>1.1983964105248599</v>
      </c>
      <c r="Q458" s="89">
        <v>1.47731358036158</v>
      </c>
      <c r="R458" s="89">
        <v>3.2905137675150802</v>
      </c>
      <c r="S458" s="86">
        <v>-3.96770747757764</v>
      </c>
      <c r="T458" s="86">
        <v>-4.1791499903710196</v>
      </c>
      <c r="U458" s="86">
        <v>-10.6935361097996</v>
      </c>
      <c r="V458" s="86">
        <v>-3.9679152311182202</v>
      </c>
      <c r="W458" s="86">
        <v>-10.073909778962699</v>
      </c>
      <c r="X458" s="86">
        <v>1.4684776E-2</v>
      </c>
      <c r="Y458" s="86">
        <v>9.918329E-3</v>
      </c>
      <c r="Z458" s="90">
        <v>9.9495599999999993E-6</v>
      </c>
      <c r="AA458" s="90">
        <v>9.9495599999999993E-6</v>
      </c>
      <c r="AB458" s="91">
        <f>((EXP(S458)*0.04)/X458)*0.99279954</f>
        <v>5.1156493588487652E-2</v>
      </c>
      <c r="AC458" s="90">
        <f t="shared" si="275"/>
        <v>3.33305859738057E-14</v>
      </c>
      <c r="AD458" s="90">
        <f t="shared" si="276"/>
        <v>3.9943254591698993E-14</v>
      </c>
      <c r="AE458" s="90">
        <f t="shared" si="277"/>
        <v>1.0031610128948209E-6</v>
      </c>
      <c r="AF458" s="92">
        <f>((EXP(V458)*0.04)/X458)*0.00720046</f>
        <v>3.7094474046275161E-4</v>
      </c>
      <c r="AG458" s="90">
        <f t="shared" si="278"/>
        <v>1.5543050563462023E-15</v>
      </c>
      <c r="AH458" s="86"/>
      <c r="AI458" s="86"/>
      <c r="AJ458" s="86"/>
      <c r="AK458" s="86"/>
      <c r="AL458" s="86"/>
      <c r="AM458" s="86"/>
      <c r="AN458" s="86"/>
      <c r="AO458" s="86"/>
      <c r="AP458" s="86"/>
      <c r="AQ458" s="86"/>
      <c r="AR458" s="86"/>
      <c r="AS458" s="86"/>
      <c r="AT458" s="86"/>
      <c r="AU458" s="86"/>
      <c r="AV458" s="86"/>
      <c r="AW458" s="86"/>
      <c r="AX458" s="86"/>
      <c r="AY458" s="86"/>
      <c r="AZ458" s="86"/>
      <c r="BA458" s="86"/>
      <c r="BB458" s="86"/>
    </row>
    <row r="459" spans="1:55" s="1" customFormat="1" x14ac:dyDescent="0.2">
      <c r="A459" s="1" t="s">
        <v>141</v>
      </c>
      <c r="B459" s="86">
        <v>1400</v>
      </c>
      <c r="C459" s="86" t="s">
        <v>2</v>
      </c>
      <c r="D459" s="87" t="s">
        <v>3</v>
      </c>
      <c r="E459" s="87" t="s">
        <v>142</v>
      </c>
      <c r="F459" s="86">
        <v>0.2</v>
      </c>
      <c r="G459" s="86">
        <f t="shared" si="274"/>
        <v>0.8</v>
      </c>
      <c r="H459" s="87" t="s">
        <v>145</v>
      </c>
      <c r="I459" s="86" t="s">
        <v>144</v>
      </c>
      <c r="J459" s="86"/>
      <c r="K459" s="86">
        <v>5.0999999999999996</v>
      </c>
      <c r="L459" s="88">
        <v>15.7538689648781</v>
      </c>
      <c r="M459" s="86">
        <v>0.77597723500000004</v>
      </c>
      <c r="N459" s="86"/>
      <c r="O459" s="86"/>
      <c r="P459" s="89">
        <v>1.12034270890946</v>
      </c>
      <c r="Q459" s="89">
        <v>1.00232934107836</v>
      </c>
      <c r="R459" s="89">
        <v>83.087914564717806</v>
      </c>
      <c r="S459" s="86">
        <v>-3.8038108123248699</v>
      </c>
      <c r="T459" s="86">
        <v>-4.0826030350723501</v>
      </c>
      <c r="U459" s="86">
        <v>-10.9848878121255</v>
      </c>
      <c r="V459" s="86">
        <v>-3.8040193095938899</v>
      </c>
      <c r="W459" s="86">
        <v>-6.6811583115120001</v>
      </c>
      <c r="X459" s="86">
        <v>1.4684776E-2</v>
      </c>
      <c r="Y459" s="86">
        <v>9.918329E-3</v>
      </c>
      <c r="Z459" s="90">
        <v>9.9495599999999993E-6</v>
      </c>
      <c r="AA459" s="90">
        <v>9.9495599999999993E-6</v>
      </c>
      <c r="AB459" s="91">
        <f>((EXP(S459)*0.04)/X459)*0.99279954</f>
        <v>6.0267085050126117E-2</v>
      </c>
      <c r="AC459" s="90">
        <f t="shared" si="275"/>
        <v>3.9266515719637568E-14</v>
      </c>
      <c r="AD459" s="90">
        <f t="shared" si="276"/>
        <v>4.3991954590774643E-14</v>
      </c>
      <c r="AE459" s="90">
        <f t="shared" si="277"/>
        <v>1.1048427119325365E-6</v>
      </c>
      <c r="AF459" s="92">
        <f>((EXP(V459)*0.04)/X459)*0.00720046</f>
        <v>4.3700691794070867E-4</v>
      </c>
      <c r="AG459" s="90">
        <f t="shared" si="278"/>
        <v>1.8311138779489435E-15</v>
      </c>
      <c r="AH459" s="86"/>
      <c r="AI459" s="86"/>
      <c r="AJ459" s="86"/>
      <c r="AK459" s="86"/>
      <c r="AL459" s="86"/>
      <c r="AM459" s="86"/>
      <c r="AN459" s="86"/>
      <c r="AO459" s="86"/>
      <c r="AP459" s="86"/>
      <c r="AQ459" s="86"/>
      <c r="AR459" s="86"/>
      <c r="AS459" s="86"/>
      <c r="AT459" s="86"/>
      <c r="AU459" s="86"/>
      <c r="AV459" s="86"/>
      <c r="AW459" s="86"/>
      <c r="AX459" s="86"/>
      <c r="AY459" s="86"/>
      <c r="AZ459" s="86"/>
      <c r="BA459" s="86"/>
      <c r="BB459" s="86"/>
    </row>
    <row r="460" spans="1:55" s="1" customFormat="1" x14ac:dyDescent="0.2">
      <c r="A460" s="1" t="s">
        <v>141</v>
      </c>
      <c r="B460" s="86">
        <v>1400</v>
      </c>
      <c r="C460" s="86" t="s">
        <v>2</v>
      </c>
      <c r="D460" s="87" t="s">
        <v>3</v>
      </c>
      <c r="E460" s="87" t="s">
        <v>142</v>
      </c>
      <c r="F460" s="86">
        <v>0.2</v>
      </c>
      <c r="G460" s="86">
        <f t="shared" si="274"/>
        <v>0.8</v>
      </c>
      <c r="H460" s="87" t="s">
        <v>146</v>
      </c>
      <c r="I460" s="86" t="s">
        <v>144</v>
      </c>
      <c r="J460" s="86"/>
      <c r="K460" s="86">
        <v>5.0999999999999996</v>
      </c>
      <c r="L460" s="88">
        <v>15.7538689648781</v>
      </c>
      <c r="M460" s="86">
        <v>0.77597723500000004</v>
      </c>
      <c r="N460" s="86"/>
      <c r="O460" s="86"/>
      <c r="P460" s="89">
        <v>1.13838691235067</v>
      </c>
      <c r="Q460" s="89">
        <v>1.0618421892589001</v>
      </c>
      <c r="R460" s="89">
        <v>83.343131328058902</v>
      </c>
      <c r="S460" s="86">
        <v>-3.8039466712905399</v>
      </c>
      <c r="T460" s="86">
        <v>-4.0667612514395497</v>
      </c>
      <c r="U460" s="86">
        <v>-10.9113673467683</v>
      </c>
      <c r="V460" s="86">
        <v>-3.8038887791429601</v>
      </c>
      <c r="W460" s="86">
        <v>-6.6779608416926202</v>
      </c>
      <c r="X460" s="86">
        <v>1.4684776E-2</v>
      </c>
      <c r="Y460" s="86">
        <v>9.918329E-3</v>
      </c>
      <c r="Z460" s="90">
        <v>9.9495599999999993E-6</v>
      </c>
      <c r="AA460" s="90">
        <v>9.9495599999999993E-6</v>
      </c>
      <c r="AB460" s="91">
        <f>((EXP(S460)*0.04)/X460)*0.99279954</f>
        <v>6.0258897782456709E-2</v>
      </c>
      <c r="AC460" s="90">
        <f t="shared" si="275"/>
        <v>3.9261181373793981E-14</v>
      </c>
      <c r="AD460" s="90">
        <f t="shared" si="276"/>
        <v>4.4694415039352967E-14</v>
      </c>
      <c r="AE460" s="90">
        <f t="shared" si="277"/>
        <v>1.1224847629450953E-6</v>
      </c>
      <c r="AF460" s="92">
        <f>((EXP(V460)*0.04)/X460)*0.00720046</f>
        <v>4.3706396437383427E-4</v>
      </c>
      <c r="AG460" s="90">
        <f t="shared" si="278"/>
        <v>1.8313529096692558E-15</v>
      </c>
      <c r="AH460" s="86"/>
      <c r="AI460" s="86"/>
      <c r="AJ460" s="86"/>
      <c r="AK460" s="86"/>
      <c r="AL460" s="86"/>
      <c r="AM460" s="86"/>
      <c r="AN460" s="86"/>
      <c r="AO460" s="86"/>
      <c r="AP460" s="86"/>
      <c r="AQ460" s="86"/>
      <c r="AR460" s="86"/>
      <c r="AS460" s="86"/>
      <c r="AT460" s="86"/>
      <c r="AU460" s="86"/>
      <c r="AV460" s="86"/>
      <c r="AW460" s="86"/>
      <c r="AX460" s="86"/>
      <c r="AY460" s="86"/>
      <c r="AZ460" s="86"/>
      <c r="BA460" s="86"/>
      <c r="BB460" s="86"/>
    </row>
    <row r="461" spans="1:55" s="93" customFormat="1" x14ac:dyDescent="0.2">
      <c r="A461" s="93" t="s">
        <v>141</v>
      </c>
      <c r="B461" s="94">
        <v>1400</v>
      </c>
      <c r="C461" s="94" t="s">
        <v>2</v>
      </c>
      <c r="D461" s="95" t="s">
        <v>147</v>
      </c>
      <c r="E461" s="95" t="s">
        <v>142</v>
      </c>
      <c r="F461" s="94">
        <v>0.2</v>
      </c>
      <c r="G461" s="94">
        <f t="shared" si="274"/>
        <v>0.8</v>
      </c>
      <c r="H461" s="95" t="s">
        <v>143</v>
      </c>
      <c r="I461" s="94" t="s">
        <v>144</v>
      </c>
      <c r="J461" s="94"/>
      <c r="K461" s="94">
        <v>5.0999999999999996</v>
      </c>
      <c r="L461" s="96">
        <v>15.7538689648781</v>
      </c>
      <c r="M461" s="94"/>
      <c r="N461" s="96">
        <v>0.4357298474945534</v>
      </c>
      <c r="O461" s="96">
        <v>0.56427015250544665</v>
      </c>
      <c r="P461" s="97">
        <f t="shared" ref="P461:Q463" si="279">((P458*$O461*AC458)+(P455*$N461*AC455))/(AC458*$O461+AC455*$N461)</f>
        <v>1.1376947164631372</v>
      </c>
      <c r="Q461" s="97">
        <f t="shared" si="279"/>
        <v>1.3857815020643358</v>
      </c>
      <c r="R461" s="97">
        <f>((R458*$O461*AG458)+(R455*$N461*AG455))/(AG458*$O461+AG455*$N461)</f>
        <v>2.6685403834640034</v>
      </c>
      <c r="S461" s="94"/>
      <c r="T461" s="94"/>
      <c r="U461" s="94"/>
      <c r="V461" s="94"/>
      <c r="W461" s="94"/>
      <c r="X461" s="94"/>
      <c r="Y461" s="94"/>
      <c r="Z461" s="98"/>
      <c r="AA461" s="98"/>
      <c r="AB461" s="94"/>
      <c r="AC461" s="94"/>
      <c r="AD461" s="94"/>
      <c r="AE461" s="94"/>
      <c r="AF461" s="94"/>
      <c r="AG461" s="94"/>
      <c r="AH461" s="94"/>
      <c r="AI461" s="94"/>
      <c r="AJ461" s="94"/>
      <c r="AK461" s="94"/>
      <c r="AL461" s="94"/>
      <c r="AM461" s="94"/>
      <c r="AN461" s="94"/>
      <c r="AO461" s="94"/>
      <c r="AP461" s="94"/>
      <c r="AQ461" s="94"/>
      <c r="AR461" s="94"/>
      <c r="AS461" s="94"/>
      <c r="AT461" s="94"/>
      <c r="AU461" s="94"/>
      <c r="AV461" s="94"/>
      <c r="AW461" s="94"/>
      <c r="AX461" s="94"/>
      <c r="AY461" s="94"/>
      <c r="AZ461" s="94"/>
      <c r="BA461" s="94"/>
      <c r="BB461" s="96">
        <v>10.579234701639132</v>
      </c>
      <c r="BC461" s="99">
        <f>($BE$3 - BB461*(2.7-3.3) - 200*(3.3)) / (1.03-3.3) * 1000</f>
        <v>789.62959428046099</v>
      </c>
    </row>
    <row r="462" spans="1:55" s="93" customFormat="1" x14ac:dyDescent="0.2">
      <c r="A462" s="93" t="s">
        <v>141</v>
      </c>
      <c r="B462" s="94">
        <v>1400</v>
      </c>
      <c r="C462" s="94" t="s">
        <v>2</v>
      </c>
      <c r="D462" s="95" t="s">
        <v>147</v>
      </c>
      <c r="E462" s="95" t="s">
        <v>142</v>
      </c>
      <c r="F462" s="94">
        <v>0.2</v>
      </c>
      <c r="G462" s="94">
        <f t="shared" si="274"/>
        <v>0.8</v>
      </c>
      <c r="H462" s="95" t="s">
        <v>145</v>
      </c>
      <c r="I462" s="94" t="s">
        <v>144</v>
      </c>
      <c r="J462" s="94"/>
      <c r="K462" s="94">
        <v>5.0999999999999996</v>
      </c>
      <c r="L462" s="96">
        <v>15.7538689648781</v>
      </c>
      <c r="M462" s="94"/>
      <c r="N462" s="96">
        <v>0.4357298474945534</v>
      </c>
      <c r="O462" s="96">
        <v>0.56427015250544665</v>
      </c>
      <c r="P462" s="97">
        <f t="shared" si="279"/>
        <v>1.0924196895220981</v>
      </c>
      <c r="Q462" s="97">
        <f t="shared" si="279"/>
        <v>1.0018345583917458</v>
      </c>
      <c r="R462" s="97">
        <f>((R459*$O462*AG459)+(R456*$N462*AG456))/(AG459*$O462+AG456*$N462)</f>
        <v>59.564149377179227</v>
      </c>
      <c r="S462" s="94"/>
      <c r="T462" s="94"/>
      <c r="U462" s="94"/>
      <c r="V462" s="94"/>
      <c r="W462" s="94"/>
      <c r="X462" s="94"/>
      <c r="Y462" s="94"/>
      <c r="Z462" s="98"/>
      <c r="AA462" s="98"/>
      <c r="AB462" s="94"/>
      <c r="AC462" s="94"/>
      <c r="AD462" s="94"/>
      <c r="AE462" s="94"/>
      <c r="AF462" s="94"/>
      <c r="AG462" s="94"/>
      <c r="AH462" s="94"/>
      <c r="AI462" s="94"/>
      <c r="AJ462" s="94"/>
      <c r="AK462" s="94"/>
      <c r="AL462" s="94"/>
      <c r="AM462" s="94"/>
      <c r="AN462" s="94"/>
      <c r="AO462" s="94"/>
      <c r="AP462" s="94"/>
      <c r="AQ462" s="94"/>
      <c r="AR462" s="94"/>
      <c r="AS462" s="94"/>
      <c r="AT462" s="94"/>
      <c r="AU462" s="94"/>
      <c r="AV462" s="94"/>
      <c r="AW462" s="94"/>
      <c r="AX462" s="94"/>
      <c r="AY462" s="94"/>
      <c r="AZ462" s="94"/>
      <c r="BA462" s="94"/>
      <c r="BB462" s="96">
        <v>10.579234701639132</v>
      </c>
      <c r="BC462" s="99">
        <f>($BE$3 - BB462*(2.7-3.3) - 200*(3.3)) / (1.03-3.3) * 1000</f>
        <v>789.62959428046099</v>
      </c>
    </row>
    <row r="463" spans="1:55" s="93" customFormat="1" x14ac:dyDescent="0.2">
      <c r="A463" s="93" t="s">
        <v>141</v>
      </c>
      <c r="B463" s="94">
        <v>1400</v>
      </c>
      <c r="C463" s="94" t="s">
        <v>2</v>
      </c>
      <c r="D463" s="95" t="s">
        <v>147</v>
      </c>
      <c r="E463" s="95" t="s">
        <v>142</v>
      </c>
      <c r="F463" s="94">
        <v>0.2</v>
      </c>
      <c r="G463" s="94">
        <f t="shared" si="274"/>
        <v>0.8</v>
      </c>
      <c r="H463" s="95" t="s">
        <v>146</v>
      </c>
      <c r="I463" s="94" t="s">
        <v>144</v>
      </c>
      <c r="J463" s="94"/>
      <c r="K463" s="94">
        <v>5.0999999999999996</v>
      </c>
      <c r="L463" s="96">
        <v>15.7538689648781</v>
      </c>
      <c r="M463" s="94"/>
      <c r="N463" s="96">
        <v>0.4357298474945534</v>
      </c>
      <c r="O463" s="96">
        <v>0.56427015250544665</v>
      </c>
      <c r="P463" s="97">
        <f t="shared" si="279"/>
        <v>1.1042386037043979</v>
      </c>
      <c r="Q463" s="97">
        <f t="shared" si="279"/>
        <v>1.0550249366262872</v>
      </c>
      <c r="R463" s="97">
        <f>((R460*$O463*AG460)+(R457*$N463*AG457))/(AG460*$O463+AG457*$N463)</f>
        <v>59.819825523185763</v>
      </c>
      <c r="S463" s="94"/>
      <c r="T463" s="94"/>
      <c r="U463" s="94"/>
      <c r="V463" s="94"/>
      <c r="W463" s="94"/>
      <c r="X463" s="94"/>
      <c r="Y463" s="94"/>
      <c r="Z463" s="98"/>
      <c r="AA463" s="98"/>
      <c r="AB463" s="94"/>
      <c r="AC463" s="94"/>
      <c r="AD463" s="94"/>
      <c r="AE463" s="94"/>
      <c r="AF463" s="94"/>
      <c r="AG463" s="94"/>
      <c r="AH463" s="94"/>
      <c r="AI463" s="94"/>
      <c r="AJ463" s="94"/>
      <c r="AK463" s="94"/>
      <c r="AL463" s="94"/>
      <c r="AM463" s="94"/>
      <c r="AN463" s="94"/>
      <c r="AO463" s="94"/>
      <c r="AP463" s="94"/>
      <c r="AQ463" s="94"/>
      <c r="AR463" s="94"/>
      <c r="AS463" s="94"/>
      <c r="AT463" s="94"/>
      <c r="AU463" s="94"/>
      <c r="AV463" s="94"/>
      <c r="AW463" s="94"/>
      <c r="AX463" s="94"/>
      <c r="AY463" s="94"/>
      <c r="AZ463" s="94"/>
      <c r="BA463" s="94"/>
      <c r="BB463" s="96">
        <v>10.579234701639132</v>
      </c>
      <c r="BC463" s="99">
        <f>($BE$3 - BB463*(2.7-3.3) - 200*(3.3)) / (1.03-3.3) * 1000</f>
        <v>789.62959428046099</v>
      </c>
    </row>
    <row r="464" spans="1:55" s="77" customFormat="1" x14ac:dyDescent="0.2">
      <c r="A464" s="77" t="s">
        <v>141</v>
      </c>
      <c r="B464" s="78">
        <v>1400</v>
      </c>
      <c r="C464" s="78" t="s">
        <v>2</v>
      </c>
      <c r="D464" s="79" t="s">
        <v>4</v>
      </c>
      <c r="E464" s="79" t="s">
        <v>142</v>
      </c>
      <c r="F464" s="78">
        <v>0.5</v>
      </c>
      <c r="G464" s="78">
        <f t="shared" si="274"/>
        <v>0.5</v>
      </c>
      <c r="H464" s="79" t="s">
        <v>143</v>
      </c>
      <c r="I464" s="78" t="s">
        <v>144</v>
      </c>
      <c r="J464" s="78"/>
      <c r="K464" s="78">
        <v>5.0999999999999996</v>
      </c>
      <c r="L464" s="80">
        <v>15.7538689648781</v>
      </c>
      <c r="M464" s="78">
        <v>8.8681836E-2</v>
      </c>
      <c r="N464" s="78"/>
      <c r="O464" s="78"/>
      <c r="P464" s="81">
        <v>0.99763580596757095</v>
      </c>
      <c r="Q464" s="81">
        <v>1.1006749895874499</v>
      </c>
      <c r="R464" s="81">
        <v>1.2741188846443401</v>
      </c>
      <c r="S464" s="78">
        <v>-2.87412792903827</v>
      </c>
      <c r="T464" s="78">
        <v>-3.2017016491891699</v>
      </c>
      <c r="U464" s="78">
        <v>-9.0090851069854097</v>
      </c>
      <c r="V464" s="78">
        <v>-2.8745855841961001</v>
      </c>
      <c r="W464" s="78">
        <v>-8.8608445186578102</v>
      </c>
      <c r="X464" s="78">
        <v>5.061238E-3</v>
      </c>
      <c r="Y464" s="78">
        <v>3.6561269999999999E-3</v>
      </c>
      <c r="Z464" s="82">
        <v>9.9826899999999995E-6</v>
      </c>
      <c r="AA464" s="82">
        <v>9.9826899999999995E-6</v>
      </c>
      <c r="AB464" s="83">
        <f>((EXP(S464)*0.0047)/X464)*0.99279954</f>
        <v>5.2057674701445809E-2</v>
      </c>
      <c r="AC464" s="82">
        <f t="shared" ref="AC464:AC469" si="280">AB464/238.050785*0.0000000001551</f>
        <v>3.391774299838686E-14</v>
      </c>
      <c r="AD464" s="82">
        <f t="shared" ref="AD464:AD469" si="281">P464*AC464</f>
        <v>3.3837554872796611E-14</v>
      </c>
      <c r="AE464" s="82">
        <f t="shared" ref="AE464:AE469" si="282">AD464*230/0.000009158</f>
        <v>8.4981847791474339E-7</v>
      </c>
      <c r="AF464" s="84">
        <f>((EXP(V464)*0.0047)/X464)*0.00720046</f>
        <v>3.7738504243691476E-4</v>
      </c>
      <c r="AG464" s="82">
        <f t="shared" ref="AG464:AG469" si="283">AF464/235.043992*0.00000000098486385</f>
        <v>1.5812907305745268E-15</v>
      </c>
      <c r="AH464" s="78"/>
      <c r="AI464" s="78"/>
      <c r="AJ464" s="78"/>
      <c r="AK464" s="78"/>
      <c r="AL464" s="78"/>
      <c r="AM464" s="78"/>
      <c r="AN464" s="78"/>
      <c r="AO464" s="78"/>
      <c r="AP464" s="78"/>
      <c r="AQ464" s="78"/>
      <c r="AR464" s="78"/>
      <c r="AS464" s="78"/>
      <c r="AT464" s="78"/>
      <c r="AU464" s="78"/>
      <c r="AV464" s="78"/>
      <c r="AW464" s="78"/>
      <c r="AX464" s="78"/>
      <c r="AY464" s="78"/>
      <c r="AZ464" s="78"/>
      <c r="BA464" s="78"/>
      <c r="BB464" s="78"/>
    </row>
    <row r="465" spans="1:55" s="77" customFormat="1" x14ac:dyDescent="0.2">
      <c r="A465" s="77" t="s">
        <v>141</v>
      </c>
      <c r="B465" s="78">
        <v>1400</v>
      </c>
      <c r="C465" s="78" t="s">
        <v>2</v>
      </c>
      <c r="D465" s="79" t="s">
        <v>4</v>
      </c>
      <c r="E465" s="79" t="s">
        <v>142</v>
      </c>
      <c r="F465" s="78">
        <v>0.5</v>
      </c>
      <c r="G465" s="78">
        <f t="shared" si="274"/>
        <v>0.5</v>
      </c>
      <c r="H465" s="79" t="s">
        <v>145</v>
      </c>
      <c r="I465" s="78" t="s">
        <v>144</v>
      </c>
      <c r="J465" s="78"/>
      <c r="K465" s="78">
        <v>5.0999999999999996</v>
      </c>
      <c r="L465" s="80">
        <v>15.7538689648781</v>
      </c>
      <c r="M465" s="78">
        <v>8.8681836E-2</v>
      </c>
      <c r="N465" s="78"/>
      <c r="O465" s="78"/>
      <c r="P465" s="81">
        <v>1.0113599889245799</v>
      </c>
      <c r="Q465" s="81">
        <v>1.0002435479871701</v>
      </c>
      <c r="R465" s="81">
        <v>1.0132723844876801</v>
      </c>
      <c r="S465" s="78">
        <v>-2.8507977359419501</v>
      </c>
      <c r="T465" s="78">
        <v>-3.16470851415023</v>
      </c>
      <c r="U465" s="78">
        <v>-9.0677720721223007</v>
      </c>
      <c r="V465" s="78">
        <v>-2.85111953682968</v>
      </c>
      <c r="W465" s="78">
        <v>-9.0664482620810904</v>
      </c>
      <c r="X465" s="78">
        <v>5.061238E-3</v>
      </c>
      <c r="Y465" s="78">
        <v>3.6561269999999999E-3</v>
      </c>
      <c r="Z465" s="82">
        <v>9.9826899999999995E-6</v>
      </c>
      <c r="AA465" s="82">
        <v>9.9826899999999995E-6</v>
      </c>
      <c r="AB465" s="83">
        <f>((EXP(S465)*0.0047)/X465)*0.99279954</f>
        <v>5.328646856814663E-2</v>
      </c>
      <c r="AC465" s="82">
        <f t="shared" si="280"/>
        <v>3.4718353375392326E-14</v>
      </c>
      <c r="AD465" s="82">
        <f t="shared" si="281"/>
        <v>3.5112753485216432E-14</v>
      </c>
      <c r="AE465" s="82">
        <f t="shared" si="282"/>
        <v>8.8184464966147412E-7</v>
      </c>
      <c r="AF465" s="84">
        <f>((EXP(V465)*0.0047)/X465)*0.00720046</f>
        <v>3.8634549980338066E-4</v>
      </c>
      <c r="AG465" s="82">
        <f t="shared" si="283"/>
        <v>1.6188361724495034E-15</v>
      </c>
      <c r="AH465" s="78"/>
      <c r="AI465" s="78"/>
      <c r="AJ465" s="78"/>
      <c r="AK465" s="78"/>
      <c r="AL465" s="78"/>
      <c r="AM465" s="78"/>
      <c r="AN465" s="78"/>
      <c r="AO465" s="78"/>
      <c r="AP465" s="78"/>
      <c r="AQ465" s="78"/>
      <c r="AR465" s="78"/>
      <c r="AS465" s="78"/>
      <c r="AT465" s="78"/>
      <c r="AU465" s="78"/>
      <c r="AV465" s="78"/>
      <c r="AW465" s="78"/>
      <c r="AX465" s="78"/>
      <c r="AY465" s="78"/>
      <c r="AZ465" s="78"/>
      <c r="BA465" s="78"/>
      <c r="BB465" s="78"/>
    </row>
    <row r="466" spans="1:55" s="77" customFormat="1" x14ac:dyDescent="0.2">
      <c r="A466" s="77" t="s">
        <v>141</v>
      </c>
      <c r="B466" s="78">
        <v>1400</v>
      </c>
      <c r="C466" s="78" t="s">
        <v>2</v>
      </c>
      <c r="D466" s="79" t="s">
        <v>4</v>
      </c>
      <c r="E466" s="79" t="s">
        <v>142</v>
      </c>
      <c r="F466" s="78">
        <v>0.5</v>
      </c>
      <c r="G466" s="78">
        <f t="shared" si="274"/>
        <v>0.5</v>
      </c>
      <c r="H466" s="79" t="s">
        <v>146</v>
      </c>
      <c r="I466" s="78" t="s">
        <v>144</v>
      </c>
      <c r="J466" s="78"/>
      <c r="K466" s="78">
        <v>5.0999999999999996</v>
      </c>
      <c r="L466" s="80">
        <v>15.7538689648781</v>
      </c>
      <c r="M466" s="78">
        <v>8.8681836E-2</v>
      </c>
      <c r="N466" s="78"/>
      <c r="O466" s="78"/>
      <c r="P466" s="81">
        <v>1.00432703874791</v>
      </c>
      <c r="Q466" s="81">
        <v>1.01449901260946</v>
      </c>
      <c r="R466" s="81">
        <v>1.17678897363788</v>
      </c>
      <c r="S466" s="78">
        <v>-2.8590580696700898</v>
      </c>
      <c r="T466" s="78">
        <v>-3.1799470926353699</v>
      </c>
      <c r="U466" s="78">
        <v>-9.0688592619363693</v>
      </c>
      <c r="V466" s="78">
        <v>-2.85956106578737</v>
      </c>
      <c r="W466" s="78">
        <v>-8.9252853486158106</v>
      </c>
      <c r="X466" s="78">
        <v>5.061238E-3</v>
      </c>
      <c r="Y466" s="78">
        <v>3.6561269999999999E-3</v>
      </c>
      <c r="Z466" s="82">
        <v>9.9826899999999995E-6</v>
      </c>
      <c r="AA466" s="82">
        <v>9.9826899999999995E-6</v>
      </c>
      <c r="AB466" s="83">
        <f>((EXP(S466)*0.0047)/X466)*0.99279954</f>
        <v>5.2848117510096437E-2</v>
      </c>
      <c r="AC466" s="82">
        <f t="shared" si="280"/>
        <v>3.4432749406039382E-14</v>
      </c>
      <c r="AD466" s="82">
        <f t="shared" si="281"/>
        <v>3.458174124691639E-14</v>
      </c>
      <c r="AE466" s="82">
        <f t="shared" si="282"/>
        <v>8.6850846110403694E-7</v>
      </c>
      <c r="AF466" s="84">
        <f>((EXP(V466)*0.0047)/X466)*0.00720046</f>
        <v>3.8309787980352121E-4</v>
      </c>
      <c r="AG466" s="82">
        <f t="shared" si="283"/>
        <v>1.6052282367214609E-15</v>
      </c>
      <c r="AH466" s="78"/>
      <c r="AI466" s="78"/>
      <c r="AJ466" s="78"/>
      <c r="AK466" s="78"/>
      <c r="AL466" s="78"/>
      <c r="AM466" s="78"/>
      <c r="AN466" s="78"/>
      <c r="AO466" s="78"/>
      <c r="AP466" s="78"/>
      <c r="AQ466" s="78"/>
      <c r="AR466" s="78"/>
      <c r="AS466" s="78"/>
      <c r="AT466" s="78"/>
      <c r="AU466" s="78"/>
      <c r="AV466" s="78"/>
      <c r="AW466" s="78"/>
      <c r="AX466" s="78"/>
      <c r="AY466" s="78"/>
      <c r="AZ466" s="78"/>
      <c r="BA466" s="78"/>
      <c r="BB466" s="78"/>
    </row>
    <row r="467" spans="1:55" s="1" customFormat="1" x14ac:dyDescent="0.2">
      <c r="A467" s="1" t="s">
        <v>141</v>
      </c>
      <c r="B467" s="86">
        <v>1400</v>
      </c>
      <c r="C467" s="86" t="s">
        <v>2</v>
      </c>
      <c r="D467" s="87" t="s">
        <v>3</v>
      </c>
      <c r="E467" s="87" t="s">
        <v>142</v>
      </c>
      <c r="F467" s="86">
        <v>0.5</v>
      </c>
      <c r="G467" s="86">
        <f t="shared" si="274"/>
        <v>0.5</v>
      </c>
      <c r="H467" s="87" t="s">
        <v>143</v>
      </c>
      <c r="I467" s="86" t="s">
        <v>144</v>
      </c>
      <c r="J467" s="86"/>
      <c r="K467" s="86">
        <v>5.0999999999999996</v>
      </c>
      <c r="L467" s="88">
        <v>15.7538689648781</v>
      </c>
      <c r="M467" s="86">
        <v>0.56945632099999999</v>
      </c>
      <c r="N467" s="86"/>
      <c r="O467" s="86"/>
      <c r="P467" s="89">
        <v>1.2092195621131601</v>
      </c>
      <c r="Q467" s="89">
        <v>1.7825877649735</v>
      </c>
      <c r="R467" s="89">
        <v>3.6159702345531599</v>
      </c>
      <c r="S467" s="86">
        <v>-3.6614934155475098</v>
      </c>
      <c r="T467" s="86">
        <v>-3.8639451252461301</v>
      </c>
      <c r="U467" s="86">
        <v>-10.1905644623755</v>
      </c>
      <c r="V467" s="86">
        <v>-3.6617686377966199</v>
      </c>
      <c r="W467" s="86">
        <v>-9.6735207443533699</v>
      </c>
      <c r="X467" s="86">
        <v>1.4686513E-2</v>
      </c>
      <c r="Y467" s="86">
        <v>9.9195020000000002E-3</v>
      </c>
      <c r="Z467" s="90">
        <v>9.9499999999999996E-6</v>
      </c>
      <c r="AA467" s="90">
        <v>9.9499999999999996E-6</v>
      </c>
      <c r="AB467" s="91">
        <f>((EXP(S467)*0.04)/X467)*0.99279954</f>
        <v>6.9476267502747116E-2</v>
      </c>
      <c r="AC467" s="90">
        <f t="shared" si="280"/>
        <v>4.5266681601894652E-14</v>
      </c>
      <c r="AD467" s="90">
        <f t="shared" si="281"/>
        <v>5.4737356904958888E-14</v>
      </c>
      <c r="AE467" s="90">
        <f t="shared" si="282"/>
        <v>1.3747097715811907E-6</v>
      </c>
      <c r="AF467" s="92">
        <f>((EXP(V467)*0.04)/X467)*0.00720046</f>
        <v>5.0375065752631006E-4</v>
      </c>
      <c r="AG467" s="90">
        <f t="shared" si="283"/>
        <v>2.1107785303926987E-15</v>
      </c>
      <c r="AH467" s="86"/>
      <c r="AI467" s="86"/>
      <c r="AJ467" s="86"/>
      <c r="AK467" s="86"/>
      <c r="AL467" s="86"/>
      <c r="AM467" s="86"/>
      <c r="AN467" s="86"/>
      <c r="AO467" s="86"/>
      <c r="AP467" s="86"/>
      <c r="AQ467" s="86"/>
      <c r="AR467" s="86"/>
      <c r="AS467" s="86"/>
      <c r="AT467" s="86"/>
      <c r="AU467" s="86"/>
      <c r="AV467" s="86"/>
      <c r="AW467" s="86"/>
      <c r="AX467" s="86"/>
      <c r="AY467" s="86"/>
      <c r="AZ467" s="86"/>
      <c r="BA467" s="86"/>
      <c r="BB467" s="86"/>
    </row>
    <row r="468" spans="1:55" s="1" customFormat="1" x14ac:dyDescent="0.2">
      <c r="A468" s="1" t="s">
        <v>141</v>
      </c>
      <c r="B468" s="86">
        <v>1400</v>
      </c>
      <c r="C468" s="86" t="s">
        <v>2</v>
      </c>
      <c r="D468" s="87" t="s">
        <v>3</v>
      </c>
      <c r="E468" s="87" t="s">
        <v>142</v>
      </c>
      <c r="F468" s="86">
        <v>0.5</v>
      </c>
      <c r="G468" s="86">
        <f t="shared" si="274"/>
        <v>0.5</v>
      </c>
      <c r="H468" s="87" t="s">
        <v>145</v>
      </c>
      <c r="I468" s="86" t="s">
        <v>144</v>
      </c>
      <c r="J468" s="86"/>
      <c r="K468" s="86">
        <v>5.0999999999999996</v>
      </c>
      <c r="L468" s="88">
        <v>15.7538689648781</v>
      </c>
      <c r="M468" s="86">
        <v>0.56945632099999999</v>
      </c>
      <c r="N468" s="86"/>
      <c r="O468" s="86"/>
      <c r="P468" s="89">
        <v>1.1288870494480601</v>
      </c>
      <c r="Q468" s="89">
        <v>1.00247524560771</v>
      </c>
      <c r="R468" s="89">
        <v>70.335213152637806</v>
      </c>
      <c r="S468" s="86">
        <v>-3.4593965152167501</v>
      </c>
      <c r="T468" s="86">
        <v>-3.73059115105251</v>
      </c>
      <c r="U468" s="86">
        <v>-10.6328044100547</v>
      </c>
      <c r="V468" s="86">
        <v>-3.4573210858032599</v>
      </c>
      <c r="W468" s="86">
        <v>-6.5011608315217799</v>
      </c>
      <c r="X468" s="86">
        <v>1.4686513E-2</v>
      </c>
      <c r="Y468" s="86">
        <v>9.9195020000000002E-3</v>
      </c>
      <c r="Z468" s="90">
        <v>9.9499999999999996E-6</v>
      </c>
      <c r="AA468" s="90">
        <v>9.9499999999999996E-6</v>
      </c>
      <c r="AB468" s="91">
        <f>((EXP(S468)*0.04)/X468)*0.99279954</f>
        <v>8.5036631272725746E-2</v>
      </c>
      <c r="AC468" s="90">
        <f t="shared" si="280"/>
        <v>5.5404906605957064E-14</v>
      </c>
      <c r="AD468" s="90">
        <f t="shared" si="281"/>
        <v>6.2545881543344205E-14</v>
      </c>
      <c r="AE468" s="90">
        <f t="shared" si="282"/>
        <v>1.5708181649889898E-6</v>
      </c>
      <c r="AF468" s="92">
        <f>((EXP(V468)*0.04)/X468)*0.00720046</f>
        <v>6.1802503757754429E-4</v>
      </c>
      <c r="AG468" s="90">
        <f t="shared" si="283"/>
        <v>2.5896025366392471E-15</v>
      </c>
      <c r="AH468" s="86"/>
      <c r="AI468" s="86"/>
      <c r="AJ468" s="86"/>
      <c r="AK468" s="86"/>
      <c r="AL468" s="86"/>
      <c r="AM468" s="86"/>
      <c r="AN468" s="86"/>
      <c r="AO468" s="86"/>
      <c r="AP468" s="86"/>
      <c r="AQ468" s="86"/>
      <c r="AR468" s="86"/>
      <c r="AS468" s="86"/>
      <c r="AT468" s="86"/>
      <c r="AU468" s="86"/>
      <c r="AV468" s="86"/>
      <c r="AW468" s="86"/>
      <c r="AX468" s="86"/>
      <c r="AY468" s="86"/>
      <c r="AZ468" s="86"/>
      <c r="BA468" s="86"/>
      <c r="BB468" s="86"/>
    </row>
    <row r="469" spans="1:55" s="1" customFormat="1" x14ac:dyDescent="0.2">
      <c r="A469" s="1" t="s">
        <v>141</v>
      </c>
      <c r="B469" s="86">
        <v>1400</v>
      </c>
      <c r="C469" s="86" t="s">
        <v>2</v>
      </c>
      <c r="D469" s="87" t="s">
        <v>3</v>
      </c>
      <c r="E469" s="87" t="s">
        <v>142</v>
      </c>
      <c r="F469" s="86">
        <v>0.5</v>
      </c>
      <c r="G469" s="86">
        <f t="shared" si="274"/>
        <v>0.5</v>
      </c>
      <c r="H469" s="87" t="s">
        <v>146</v>
      </c>
      <c r="I469" s="86" t="s">
        <v>144</v>
      </c>
      <c r="J469" s="86"/>
      <c r="K469" s="86">
        <v>5.0999999999999996</v>
      </c>
      <c r="L469" s="88">
        <v>15.7538689648781</v>
      </c>
      <c r="M469" s="86">
        <v>0.56945632099999999</v>
      </c>
      <c r="N469" s="86"/>
      <c r="O469" s="86"/>
      <c r="P469" s="89">
        <v>1.15020046550329</v>
      </c>
      <c r="Q469" s="89">
        <v>1.0860558638941999</v>
      </c>
      <c r="R469" s="89">
        <v>70.712254224266403</v>
      </c>
      <c r="S469" s="86">
        <v>-3.4576744133914201</v>
      </c>
      <c r="T469" s="86">
        <v>-3.71016503960151</v>
      </c>
      <c r="U469" s="86">
        <v>-10.532297825598199</v>
      </c>
      <c r="V469" s="86">
        <v>-3.45810237202187</v>
      </c>
      <c r="W469" s="86">
        <v>-6.4965958045208403</v>
      </c>
      <c r="X469" s="86">
        <v>1.4686513E-2</v>
      </c>
      <c r="Y469" s="86">
        <v>9.9195020000000002E-3</v>
      </c>
      <c r="Z469" s="90">
        <v>9.9499999999999996E-6</v>
      </c>
      <c r="AA469" s="90">
        <v>9.9499999999999996E-6</v>
      </c>
      <c r="AB469" s="91">
        <f>((EXP(S469)*0.04)/X469)*0.99279954</f>
        <v>8.5183199176865787E-2</v>
      </c>
      <c r="AC469" s="90">
        <f t="shared" si="280"/>
        <v>5.5500401699292383E-14</v>
      </c>
      <c r="AD469" s="90">
        <f t="shared" si="281"/>
        <v>6.3836587870145687E-14</v>
      </c>
      <c r="AE469" s="90">
        <f t="shared" si="282"/>
        <v>1.6032338076144912E-6</v>
      </c>
      <c r="AF469" s="92">
        <f>((EXP(V469)*0.04)/X469)*0.00720046</f>
        <v>6.1754237170757705E-4</v>
      </c>
      <c r="AG469" s="90">
        <f t="shared" si="283"/>
        <v>2.5875801060171554E-15</v>
      </c>
      <c r="AH469" s="86"/>
      <c r="AI469" s="86"/>
      <c r="AJ469" s="86"/>
      <c r="AK469" s="86"/>
      <c r="AL469" s="86"/>
      <c r="AM469" s="86"/>
      <c r="AN469" s="86"/>
      <c r="AO469" s="86"/>
      <c r="AP469" s="86"/>
      <c r="AQ469" s="86"/>
      <c r="AR469" s="86"/>
      <c r="AS469" s="86"/>
      <c r="AT469" s="86"/>
      <c r="AU469" s="86"/>
      <c r="AV469" s="86"/>
      <c r="AW469" s="86"/>
      <c r="AX469" s="86"/>
      <c r="AY469" s="86"/>
      <c r="AZ469" s="86"/>
      <c r="BA469" s="86"/>
      <c r="BB469" s="86"/>
    </row>
    <row r="470" spans="1:55" s="93" customFormat="1" x14ac:dyDescent="0.2">
      <c r="A470" s="93" t="s">
        <v>141</v>
      </c>
      <c r="B470" s="94">
        <v>1400</v>
      </c>
      <c r="C470" s="94" t="s">
        <v>2</v>
      </c>
      <c r="D470" s="95" t="s">
        <v>147</v>
      </c>
      <c r="E470" s="95" t="s">
        <v>142</v>
      </c>
      <c r="F470" s="94">
        <v>0.5</v>
      </c>
      <c r="G470" s="94">
        <f t="shared" si="274"/>
        <v>0.5</v>
      </c>
      <c r="H470" s="95" t="s">
        <v>143</v>
      </c>
      <c r="I470" s="94" t="s">
        <v>144</v>
      </c>
      <c r="J470" s="94"/>
      <c r="K470" s="94">
        <v>5.0999999999999996</v>
      </c>
      <c r="L470" s="96">
        <v>15.7538689648781</v>
      </c>
      <c r="M470" s="94"/>
      <c r="N470" s="96">
        <v>0.13417951042611062</v>
      </c>
      <c r="O470" s="96">
        <v>0.86582048957388935</v>
      </c>
      <c r="P470" s="97">
        <f t="shared" ref="P470:Q472" si="284">((P467*$O470*AC467)+(P464*$N470*AC464))/(AC467*$O470+AC464*$N470)</f>
        <v>1.1872066193704998</v>
      </c>
      <c r="Q470" s="97">
        <f t="shared" si="284"/>
        <v>1.722970736329124</v>
      </c>
      <c r="R470" s="97">
        <f>((R467*$O470*AG467)+(R464*$N470*AG464))/(AG467*$O470+AG464*$N470)</f>
        <v>3.3723664009517829</v>
      </c>
      <c r="S470" s="94"/>
      <c r="T470" s="94"/>
      <c r="U470" s="94"/>
      <c r="V470" s="94"/>
      <c r="W470" s="94"/>
      <c r="X470" s="94"/>
      <c r="Y470" s="94"/>
      <c r="Z470" s="98"/>
      <c r="AA470" s="98"/>
      <c r="AB470" s="94"/>
      <c r="AC470" s="94"/>
      <c r="AD470" s="94"/>
      <c r="AE470" s="94"/>
      <c r="AF470" s="94"/>
      <c r="AG470" s="94"/>
      <c r="AH470" s="94"/>
      <c r="AI470" s="94"/>
      <c r="AJ470" s="94"/>
      <c r="AK470" s="94"/>
      <c r="AL470" s="94"/>
      <c r="AM470" s="94"/>
      <c r="AN470" s="94"/>
      <c r="AO470" s="94"/>
      <c r="AP470" s="94"/>
      <c r="AQ470" s="94"/>
      <c r="AR470" s="94"/>
      <c r="AS470" s="94"/>
      <c r="AT470" s="94"/>
      <c r="AU470" s="94"/>
      <c r="AV470" s="94"/>
      <c r="AW470" s="94"/>
      <c r="AX470" s="94"/>
      <c r="AY470" s="94"/>
      <c r="AZ470" s="94"/>
      <c r="BA470" s="94"/>
      <c r="BB470" s="96">
        <v>12.905642881532424</v>
      </c>
      <c r="BC470" s="99">
        <f t="shared" ref="BC470:BC502" si="285">($BE$3 - BB470*(2.7-3.3) - 200*(3.3)) / (1.03-3.3) * 1000</f>
        <v>174.71994320735399</v>
      </c>
    </row>
    <row r="471" spans="1:55" s="93" customFormat="1" x14ac:dyDescent="0.2">
      <c r="A471" s="93" t="s">
        <v>141</v>
      </c>
      <c r="B471" s="94">
        <v>1400</v>
      </c>
      <c r="C471" s="94" t="s">
        <v>2</v>
      </c>
      <c r="D471" s="95" t="s">
        <v>147</v>
      </c>
      <c r="E471" s="95" t="s">
        <v>142</v>
      </c>
      <c r="F471" s="94">
        <v>0.5</v>
      </c>
      <c r="G471" s="94">
        <f t="shared" si="274"/>
        <v>0.5</v>
      </c>
      <c r="H471" s="95" t="s">
        <v>145</v>
      </c>
      <c r="I471" s="94" t="s">
        <v>144</v>
      </c>
      <c r="J471" s="94"/>
      <c r="K471" s="94">
        <v>5.0999999999999996</v>
      </c>
      <c r="L471" s="96">
        <v>15.7538689648781</v>
      </c>
      <c r="M471" s="94"/>
      <c r="N471" s="96">
        <v>0.13417951042611062</v>
      </c>
      <c r="O471" s="96">
        <v>0.86582048957388935</v>
      </c>
      <c r="P471" s="97">
        <f t="shared" si="284"/>
        <v>1.118484100459344</v>
      </c>
      <c r="Q471" s="97">
        <f t="shared" si="284"/>
        <v>1.0022966256844159</v>
      </c>
      <c r="R471" s="97">
        <f>((R468*$O471*AG468)+(R465*$N471*AG465))/(AG468*$O471+AG465*$N471)</f>
        <v>64.212551548854847</v>
      </c>
      <c r="S471" s="94"/>
      <c r="T471" s="94"/>
      <c r="U471" s="94"/>
      <c r="V471" s="94"/>
      <c r="W471" s="94"/>
      <c r="X471" s="94"/>
      <c r="Y471" s="94"/>
      <c r="Z471" s="98"/>
      <c r="AA471" s="98"/>
      <c r="AB471" s="94"/>
      <c r="AC471" s="94"/>
      <c r="AD471" s="94"/>
      <c r="AE471" s="94"/>
      <c r="AF471" s="94"/>
      <c r="AG471" s="94"/>
      <c r="AH471" s="94"/>
      <c r="AI471" s="94"/>
      <c r="AJ471" s="94"/>
      <c r="AK471" s="94"/>
      <c r="AL471" s="94"/>
      <c r="AM471" s="94"/>
      <c r="AN471" s="94"/>
      <c r="AO471" s="94"/>
      <c r="AP471" s="94"/>
      <c r="AQ471" s="94"/>
      <c r="AR471" s="94"/>
      <c r="AS471" s="94"/>
      <c r="AT471" s="94"/>
      <c r="AU471" s="94"/>
      <c r="AV471" s="94"/>
      <c r="AW471" s="94"/>
      <c r="AX471" s="94"/>
      <c r="AY471" s="94"/>
      <c r="AZ471" s="94"/>
      <c r="BA471" s="94"/>
      <c r="BB471" s="96">
        <v>12.905642881532424</v>
      </c>
      <c r="BC471" s="99">
        <f t="shared" si="285"/>
        <v>174.71994320735399</v>
      </c>
    </row>
    <row r="472" spans="1:55" s="93" customFormat="1" x14ac:dyDescent="0.2">
      <c r="A472" s="93" t="s">
        <v>141</v>
      </c>
      <c r="B472" s="94">
        <v>1400</v>
      </c>
      <c r="C472" s="94" t="s">
        <v>2</v>
      </c>
      <c r="D472" s="95" t="s">
        <v>147</v>
      </c>
      <c r="E472" s="95" t="s">
        <v>142</v>
      </c>
      <c r="F472" s="94">
        <v>0.5</v>
      </c>
      <c r="G472" s="94">
        <f t="shared" si="274"/>
        <v>0.5</v>
      </c>
      <c r="H472" s="95" t="s">
        <v>146</v>
      </c>
      <c r="I472" s="94" t="s">
        <v>144</v>
      </c>
      <c r="J472" s="94"/>
      <c r="K472" s="94">
        <v>5.0999999999999996</v>
      </c>
      <c r="L472" s="96">
        <v>15.7538689648781</v>
      </c>
      <c r="M472" s="94"/>
      <c r="N472" s="96">
        <v>0.13417951042611062</v>
      </c>
      <c r="O472" s="96">
        <v>0.86582048957388935</v>
      </c>
      <c r="P472" s="97">
        <f t="shared" si="284"/>
        <v>1.1374054309109316</v>
      </c>
      <c r="Q472" s="97">
        <f t="shared" si="284"/>
        <v>1.0805137383608643</v>
      </c>
      <c r="R472" s="97">
        <f>((R469*$O472*AG469)+(R466*$N472*AG466))/(AG469*$O472+AG466*$N472)</f>
        <v>64.613489018596113</v>
      </c>
      <c r="S472" s="94"/>
      <c r="T472" s="94"/>
      <c r="U472" s="94"/>
      <c r="V472" s="94"/>
      <c r="W472" s="94"/>
      <c r="X472" s="94"/>
      <c r="Y472" s="94"/>
      <c r="Z472" s="98"/>
      <c r="AA472" s="98"/>
      <c r="AB472" s="94"/>
      <c r="AC472" s="94"/>
      <c r="AD472" s="94"/>
      <c r="AE472" s="94"/>
      <c r="AF472" s="94"/>
      <c r="AG472" s="94"/>
      <c r="AH472" s="94"/>
      <c r="AI472" s="94"/>
      <c r="AJ472" s="94"/>
      <c r="AK472" s="94"/>
      <c r="AL472" s="94"/>
      <c r="AM472" s="94"/>
      <c r="AN472" s="94"/>
      <c r="AO472" s="94"/>
      <c r="AP472" s="94"/>
      <c r="AQ472" s="94"/>
      <c r="AR472" s="94"/>
      <c r="AS472" s="94"/>
      <c r="AT472" s="94"/>
      <c r="AU472" s="94"/>
      <c r="AV472" s="94"/>
      <c r="AW472" s="94"/>
      <c r="AX472" s="94"/>
      <c r="AY472" s="94"/>
      <c r="AZ472" s="94"/>
      <c r="BA472" s="94"/>
      <c r="BB472" s="96">
        <v>12.905642881532424</v>
      </c>
      <c r="BC472" s="99">
        <f t="shared" si="285"/>
        <v>174.71994320735399</v>
      </c>
    </row>
    <row r="473" spans="1:55" s="77" customFormat="1" x14ac:dyDescent="0.2">
      <c r="A473" s="77" t="s">
        <v>141</v>
      </c>
      <c r="B473" s="78">
        <v>1200</v>
      </c>
      <c r="C473" s="78" t="s">
        <v>155</v>
      </c>
      <c r="D473" s="79" t="s">
        <v>4</v>
      </c>
      <c r="E473" s="79" t="s">
        <v>142</v>
      </c>
      <c r="F473" s="78">
        <v>0</v>
      </c>
      <c r="G473" s="78">
        <f t="shared" si="274"/>
        <v>1</v>
      </c>
      <c r="H473" s="79" t="s">
        <v>143</v>
      </c>
      <c r="I473" s="78" t="s">
        <v>144</v>
      </c>
      <c r="J473" s="78"/>
      <c r="K473" s="78">
        <v>2.2000000000000002</v>
      </c>
      <c r="L473" s="80">
        <v>6.7957866123003701</v>
      </c>
      <c r="M473" s="78">
        <v>4.8435335999999898E-2</v>
      </c>
      <c r="N473" s="78">
        <v>1</v>
      </c>
      <c r="O473" s="78">
        <v>0</v>
      </c>
      <c r="P473" s="81">
        <v>0.95023821726606394</v>
      </c>
      <c r="Q473" s="81">
        <v>0.95783166632099104</v>
      </c>
      <c r="R473" s="81">
        <v>1.2772651664300201</v>
      </c>
      <c r="S473" s="78">
        <v>-3.15498219619769</v>
      </c>
      <c r="T473" s="78">
        <v>-3.1885914291617898</v>
      </c>
      <c r="U473" s="78">
        <v>-4.7300916219894802</v>
      </c>
      <c r="V473" s="78">
        <v>-3.1551490304534102</v>
      </c>
      <c r="W473" s="78">
        <v>-8.2406522100118806</v>
      </c>
      <c r="X473" s="78">
        <v>2.1010809999999999E-3</v>
      </c>
      <c r="Y473" s="78">
        <v>2.1380309999999999E-3</v>
      </c>
      <c r="Z473" s="78">
        <v>4.7781499999999998E-4</v>
      </c>
      <c r="AA473" s="82">
        <v>1.0175499999999999E-5</v>
      </c>
      <c r="AB473" s="83">
        <f t="shared" ref="AB473:AB502" si="286">((EXP(S473)*0.0047)/X473)*0.99279954</f>
        <v>9.4694612546277604E-2</v>
      </c>
      <c r="AC473" s="82">
        <f t="shared" ref="AC473:AC502" si="287">AB473/238.050785*0.0000000001551</f>
        <v>6.1697483610178644E-14</v>
      </c>
      <c r="AD473" s="82">
        <f t="shared" ref="AD473:AD502" si="288">P473*AC473</f>
        <v>5.8627306835538352E-14</v>
      </c>
      <c r="AE473" s="82">
        <f t="shared" ref="AE473:AE502" si="289">AD473*230/0.000009158</f>
        <v>1.472404517599238E-6</v>
      </c>
      <c r="AF473" s="84">
        <f t="shared" ref="AF473:AF502" si="290">((EXP(V473)*0.0047)/X473)*0.00720046</f>
        <v>6.8667540305152399E-4</v>
      </c>
      <c r="AG473" s="82">
        <f t="shared" ref="AG473:AG502" si="291">AF473/235.043992*0.00000000098486385</f>
        <v>2.8772561910436993E-15</v>
      </c>
      <c r="AH473" s="78"/>
      <c r="AI473" s="78"/>
      <c r="AJ473" s="78"/>
      <c r="AK473" s="78"/>
      <c r="AL473" s="78"/>
      <c r="AM473" s="78"/>
      <c r="AN473" s="78"/>
      <c r="AO473" s="78"/>
      <c r="AP473" s="78"/>
      <c r="AQ473" s="78"/>
      <c r="AR473" s="78"/>
      <c r="AS473" s="78"/>
      <c r="AT473" s="78"/>
      <c r="AU473" s="78"/>
      <c r="AV473" s="78"/>
      <c r="AW473" s="78"/>
      <c r="AX473" s="78"/>
      <c r="AY473" s="78"/>
      <c r="AZ473" s="78"/>
      <c r="BA473" s="78"/>
      <c r="BB473" s="80">
        <v>0.21563919479780272</v>
      </c>
      <c r="BC473" s="85">
        <f t="shared" si="285"/>
        <v>3528.9059397010815</v>
      </c>
    </row>
    <row r="474" spans="1:55" s="77" customFormat="1" x14ac:dyDescent="0.2">
      <c r="A474" s="77" t="s">
        <v>141</v>
      </c>
      <c r="B474" s="78">
        <v>1200</v>
      </c>
      <c r="C474" s="78" t="s">
        <v>155</v>
      </c>
      <c r="D474" s="79" t="s">
        <v>4</v>
      </c>
      <c r="E474" s="79" t="s">
        <v>142</v>
      </c>
      <c r="F474" s="78">
        <v>0</v>
      </c>
      <c r="G474" s="78">
        <f t="shared" si="274"/>
        <v>1</v>
      </c>
      <c r="H474" s="79" t="s">
        <v>145</v>
      </c>
      <c r="I474" s="78" t="s">
        <v>144</v>
      </c>
      <c r="J474" s="78"/>
      <c r="K474" s="78">
        <v>2.2000000000000002</v>
      </c>
      <c r="L474" s="80">
        <v>6.7957866123003701</v>
      </c>
      <c r="M474" s="78">
        <v>4.8435335999999898E-2</v>
      </c>
      <c r="N474" s="78">
        <v>1</v>
      </c>
      <c r="O474" s="78">
        <v>0</v>
      </c>
      <c r="P474" s="81">
        <v>0.998136726586483</v>
      </c>
      <c r="Q474" s="81">
        <v>0.99974457342080303</v>
      </c>
      <c r="R474" s="81">
        <v>1.4908570156431999</v>
      </c>
      <c r="S474" s="78">
        <v>-3.0887951164822902</v>
      </c>
      <c r="T474" s="78">
        <v>-3.0732267901086998</v>
      </c>
      <c r="U474" s="78">
        <v>-4.57189921203938</v>
      </c>
      <c r="V474" s="78">
        <v>-3.0889708563730598</v>
      </c>
      <c r="W474" s="78">
        <v>-8.0198441064846406</v>
      </c>
      <c r="X474" s="78">
        <v>2.1010809999999999E-3</v>
      </c>
      <c r="Y474" s="78">
        <v>2.1380309999999999E-3</v>
      </c>
      <c r="Z474" s="78">
        <v>4.7781499999999998E-4</v>
      </c>
      <c r="AA474" s="82">
        <v>1.0175499999999999E-5</v>
      </c>
      <c r="AB474" s="83">
        <f t="shared" si="286"/>
        <v>0.10117424097144342</v>
      </c>
      <c r="AC474" s="82">
        <f t="shared" si="287"/>
        <v>6.5919231371872506E-14</v>
      </c>
      <c r="AD474" s="82">
        <f t="shared" si="288"/>
        <v>6.5796405820617825E-14</v>
      </c>
      <c r="AE474" s="82">
        <f t="shared" si="289"/>
        <v>1.6524539570585391E-6</v>
      </c>
      <c r="AF474" s="84">
        <f t="shared" si="290"/>
        <v>7.3365571834864863E-4</v>
      </c>
      <c r="AG474" s="82">
        <f t="shared" si="291"/>
        <v>3.0741096132649318E-15</v>
      </c>
      <c r="AH474" s="78"/>
      <c r="AI474" s="78"/>
      <c r="AJ474" s="78"/>
      <c r="AK474" s="78"/>
      <c r="AL474" s="78"/>
      <c r="AM474" s="78"/>
      <c r="AN474" s="78"/>
      <c r="AO474" s="78"/>
      <c r="AP474" s="78"/>
      <c r="AQ474" s="78"/>
      <c r="AR474" s="78"/>
      <c r="AS474" s="78"/>
      <c r="AT474" s="78"/>
      <c r="AU474" s="78"/>
      <c r="AV474" s="78"/>
      <c r="AW474" s="78"/>
      <c r="AX474" s="78"/>
      <c r="AY474" s="78"/>
      <c r="AZ474" s="78"/>
      <c r="BA474" s="78"/>
      <c r="BB474" s="80">
        <v>0.21563919479780272</v>
      </c>
      <c r="BC474" s="85">
        <f t="shared" si="285"/>
        <v>3528.9059397010815</v>
      </c>
    </row>
    <row r="475" spans="1:55" s="77" customFormat="1" x14ac:dyDescent="0.2">
      <c r="A475" s="77" t="s">
        <v>141</v>
      </c>
      <c r="B475" s="78">
        <v>1200</v>
      </c>
      <c r="C475" s="78" t="s">
        <v>155</v>
      </c>
      <c r="D475" s="79" t="s">
        <v>4</v>
      </c>
      <c r="E475" s="79" t="s">
        <v>142</v>
      </c>
      <c r="F475" s="78">
        <v>0</v>
      </c>
      <c r="G475" s="78">
        <f t="shared" si="274"/>
        <v>1</v>
      </c>
      <c r="H475" s="79" t="s">
        <v>146</v>
      </c>
      <c r="I475" s="78" t="s">
        <v>144</v>
      </c>
      <c r="J475" s="78"/>
      <c r="K475" s="78">
        <v>2.2000000000000002</v>
      </c>
      <c r="L475" s="80">
        <v>6.7957866123003701</v>
      </c>
      <c r="M475" s="78">
        <v>4.8435335999999898E-2</v>
      </c>
      <c r="N475" s="78">
        <v>1</v>
      </c>
      <c r="O475" s="78">
        <v>0</v>
      </c>
      <c r="P475" s="81">
        <v>0.96880668062849895</v>
      </c>
      <c r="Q475" s="81">
        <v>0.99288243261183295</v>
      </c>
      <c r="R475" s="81">
        <v>1.64288783677574</v>
      </c>
      <c r="S475" s="78">
        <v>-3.0991616869861498</v>
      </c>
      <c r="T475" s="78">
        <v>-3.1134185401361201</v>
      </c>
      <c r="U475" s="78">
        <v>-4.6189785209683096</v>
      </c>
      <c r="V475" s="78">
        <v>-3.09908266616184</v>
      </c>
      <c r="W475" s="78">
        <v>-7.9328514797690302</v>
      </c>
      <c r="X475" s="78">
        <v>2.1010809999999999E-3</v>
      </c>
      <c r="Y475" s="78">
        <v>2.1380309999999999E-3</v>
      </c>
      <c r="Z475" s="78">
        <v>4.7781499999999998E-4</v>
      </c>
      <c r="AA475" s="82">
        <v>1.0175499999999999E-5</v>
      </c>
      <c r="AB475" s="83">
        <f t="shared" si="286"/>
        <v>0.1001308287168324</v>
      </c>
      <c r="AC475" s="82">
        <f t="shared" si="287"/>
        <v>6.5239404835319942E-14</v>
      </c>
      <c r="AD475" s="82">
        <f t="shared" si="288"/>
        <v>6.3204371244685152E-14</v>
      </c>
      <c r="AE475" s="82">
        <f t="shared" si="289"/>
        <v>1.5873559059049559E-6</v>
      </c>
      <c r="AF475" s="84">
        <f t="shared" si="290"/>
        <v>7.2627451284042513E-4</v>
      </c>
      <c r="AG475" s="82">
        <f t="shared" si="291"/>
        <v>3.043181435043426E-15</v>
      </c>
      <c r="AH475" s="78"/>
      <c r="AI475" s="78"/>
      <c r="AJ475" s="78"/>
      <c r="AK475" s="78"/>
      <c r="AL475" s="78"/>
      <c r="AM475" s="78"/>
      <c r="AN475" s="78"/>
      <c r="AO475" s="78"/>
      <c r="AP475" s="78"/>
      <c r="AQ475" s="78"/>
      <c r="AR475" s="78"/>
      <c r="AS475" s="78"/>
      <c r="AT475" s="78"/>
      <c r="AU475" s="78"/>
      <c r="AV475" s="78"/>
      <c r="AW475" s="78"/>
      <c r="AX475" s="78"/>
      <c r="AY475" s="78"/>
      <c r="AZ475" s="78"/>
      <c r="BA475" s="78"/>
      <c r="BB475" s="80">
        <v>0.21563919479780272</v>
      </c>
      <c r="BC475" s="85">
        <f t="shared" si="285"/>
        <v>3528.9059397010815</v>
      </c>
    </row>
    <row r="476" spans="1:55" s="110" customFormat="1" x14ac:dyDescent="0.2">
      <c r="A476" s="110" t="s">
        <v>141</v>
      </c>
      <c r="B476" s="111">
        <v>1200</v>
      </c>
      <c r="C476" s="112" t="s">
        <v>155</v>
      </c>
      <c r="D476" s="113" t="s">
        <v>4</v>
      </c>
      <c r="E476" s="114" t="s">
        <v>151</v>
      </c>
      <c r="F476" s="111">
        <v>0</v>
      </c>
      <c r="G476" s="111">
        <f t="shared" si="274"/>
        <v>1</v>
      </c>
      <c r="H476" s="114" t="s">
        <v>143</v>
      </c>
      <c r="I476" s="112" t="s">
        <v>144</v>
      </c>
      <c r="J476" s="111"/>
      <c r="K476" s="111">
        <v>2.2000000000000002</v>
      </c>
      <c r="L476" s="115">
        <v>6.7957866123003701</v>
      </c>
      <c r="M476" s="111">
        <v>4.8435335999999898E-2</v>
      </c>
      <c r="N476" s="111">
        <v>1</v>
      </c>
      <c r="O476" s="111">
        <v>0</v>
      </c>
      <c r="P476" s="116">
        <v>1.3246458460031201</v>
      </c>
      <c r="Q476" s="116">
        <v>1.17019896474888</v>
      </c>
      <c r="R476" s="116">
        <v>2.2234673644402001</v>
      </c>
      <c r="S476" s="111">
        <v>-2.69158836938252</v>
      </c>
      <c r="T476" s="111">
        <v>-2.7799076670837</v>
      </c>
      <c r="U476" s="111">
        <v>-4.3067608247091602</v>
      </c>
      <c r="V476" s="111">
        <v>-2.6918194435591798</v>
      </c>
      <c r="W476" s="111">
        <v>-7.7954837310727001</v>
      </c>
      <c r="X476" s="111">
        <v>3.7246010000000001E-3</v>
      </c>
      <c r="Y476" s="111">
        <v>2.574088E-3</v>
      </c>
      <c r="Z476" s="111">
        <v>4.7781499999999998E-4</v>
      </c>
      <c r="AA476" s="117">
        <v>1.0175499999999999E-5</v>
      </c>
      <c r="AB476" s="118">
        <f t="shared" si="286"/>
        <v>8.4905865482599832E-2</v>
      </c>
      <c r="AC476" s="119">
        <f t="shared" si="287"/>
        <v>5.5319707247977511E-14</v>
      </c>
      <c r="AD476" s="119">
        <f t="shared" si="288"/>
        <v>7.3279020408142109E-14</v>
      </c>
      <c r="AE476" s="119">
        <f t="shared" si="289"/>
        <v>1.8403772323512432E-6</v>
      </c>
      <c r="AF476" s="120">
        <f t="shared" si="290"/>
        <v>6.1565301962889646E-4</v>
      </c>
      <c r="AG476" s="119">
        <f t="shared" si="291"/>
        <v>2.5796634834888296E-15</v>
      </c>
      <c r="AH476" s="111"/>
      <c r="AI476" s="111"/>
      <c r="AJ476" s="111"/>
      <c r="AK476" s="111"/>
      <c r="AL476" s="111"/>
      <c r="AM476" s="111"/>
      <c r="AN476" s="111"/>
      <c r="AO476" s="111"/>
      <c r="AP476" s="111"/>
      <c r="AQ476" s="111"/>
      <c r="AR476" s="111"/>
      <c r="AS476" s="111"/>
      <c r="AT476" s="111"/>
      <c r="AU476" s="111"/>
      <c r="AV476" s="111"/>
      <c r="AW476" s="111"/>
      <c r="AX476" s="111"/>
      <c r="AY476" s="111"/>
      <c r="AZ476" s="111"/>
      <c r="BA476" s="111"/>
      <c r="BB476" s="160">
        <v>0.21563919479780272</v>
      </c>
      <c r="BC476" s="161">
        <f t="shared" si="285"/>
        <v>3528.9059397010815</v>
      </c>
    </row>
    <row r="477" spans="1:55" s="110" customFormat="1" x14ac:dyDescent="0.2">
      <c r="A477" s="110" t="s">
        <v>141</v>
      </c>
      <c r="B477" s="111">
        <v>1200</v>
      </c>
      <c r="C477" s="112" t="s">
        <v>155</v>
      </c>
      <c r="D477" s="113" t="s">
        <v>4</v>
      </c>
      <c r="E477" s="114" t="s">
        <v>151</v>
      </c>
      <c r="F477" s="111">
        <v>0</v>
      </c>
      <c r="G477" s="111">
        <f t="shared" si="274"/>
        <v>1</v>
      </c>
      <c r="H477" s="114" t="s">
        <v>145</v>
      </c>
      <c r="I477" s="112" t="s">
        <v>144</v>
      </c>
      <c r="J477" s="111"/>
      <c r="K477" s="111">
        <v>2.2000000000000002</v>
      </c>
      <c r="L477" s="115">
        <v>6.7957866123003701</v>
      </c>
      <c r="M477" s="111">
        <v>4.8435335999999898E-2</v>
      </c>
      <c r="N477" s="111">
        <v>1</v>
      </c>
      <c r="O477" s="111">
        <v>0</v>
      </c>
      <c r="P477" s="116">
        <v>1.05008114204831</v>
      </c>
      <c r="Q477" s="116">
        <v>1.0010707778346699</v>
      </c>
      <c r="R477" s="116">
        <v>1.58283085975586</v>
      </c>
      <c r="S477" s="111">
        <v>-2.53748108497147</v>
      </c>
      <c r="T477" s="111">
        <v>-2.8580780810233</v>
      </c>
      <c r="U477" s="111">
        <v>-4.5410348233805804</v>
      </c>
      <c r="V477" s="111">
        <v>-2.5377201534159002</v>
      </c>
      <c r="W477" s="111">
        <v>-7.9812373669494301</v>
      </c>
      <c r="X477" s="111">
        <v>3.7246010000000001E-3</v>
      </c>
      <c r="Y477" s="111">
        <v>2.574088E-3</v>
      </c>
      <c r="Z477" s="111">
        <v>4.7781499999999998E-4</v>
      </c>
      <c r="AA477" s="117">
        <v>1.0175499999999999E-5</v>
      </c>
      <c r="AB477" s="118">
        <f t="shared" si="286"/>
        <v>9.9052544543368801E-2</v>
      </c>
      <c r="AC477" s="119">
        <f t="shared" si="287"/>
        <v>6.4536857791401542E-14</v>
      </c>
      <c r="AD477" s="119">
        <f t="shared" si="288"/>
        <v>6.7768937333804302E-14</v>
      </c>
      <c r="AE477" s="119">
        <f t="shared" si="289"/>
        <v>1.701993403229416E-6</v>
      </c>
      <c r="AF477" s="120">
        <f t="shared" si="290"/>
        <v>7.1822494593231918E-4</v>
      </c>
      <c r="AG477" s="119">
        <f t="shared" si="291"/>
        <v>3.0094527386045492E-15</v>
      </c>
      <c r="AH477" s="111"/>
      <c r="AI477" s="111"/>
      <c r="AJ477" s="111"/>
      <c r="AK477" s="111"/>
      <c r="AL477" s="111"/>
      <c r="AM477" s="111"/>
      <c r="AN477" s="111"/>
      <c r="AO477" s="111"/>
      <c r="AP477" s="111"/>
      <c r="AQ477" s="111"/>
      <c r="AR477" s="111"/>
      <c r="AS477" s="111"/>
      <c r="AT477" s="111"/>
      <c r="AU477" s="111"/>
      <c r="AV477" s="111"/>
      <c r="AW477" s="111"/>
      <c r="AX477" s="111"/>
      <c r="AY477" s="111"/>
      <c r="AZ477" s="111"/>
      <c r="BA477" s="111"/>
      <c r="BB477" s="160">
        <v>0.21563919479780272</v>
      </c>
      <c r="BC477" s="161">
        <f t="shared" si="285"/>
        <v>3528.9059397010815</v>
      </c>
    </row>
    <row r="478" spans="1:55" s="110" customFormat="1" x14ac:dyDescent="0.2">
      <c r="A478" s="110" t="s">
        <v>141</v>
      </c>
      <c r="B478" s="111">
        <v>1200</v>
      </c>
      <c r="C478" s="112" t="s">
        <v>155</v>
      </c>
      <c r="D478" s="113" t="s">
        <v>4</v>
      </c>
      <c r="E478" s="114" t="s">
        <v>151</v>
      </c>
      <c r="F478" s="111">
        <v>0</v>
      </c>
      <c r="G478" s="111">
        <f t="shared" si="274"/>
        <v>1</v>
      </c>
      <c r="H478" s="114" t="s">
        <v>146</v>
      </c>
      <c r="I478" s="112" t="s">
        <v>144</v>
      </c>
      <c r="J478" s="111"/>
      <c r="K478" s="111">
        <v>2.2000000000000002</v>
      </c>
      <c r="L478" s="115">
        <v>6.7957866123003701</v>
      </c>
      <c r="M478" s="111">
        <v>4.8435335999999898E-2</v>
      </c>
      <c r="N478" s="111">
        <v>1</v>
      </c>
      <c r="O478" s="111">
        <v>0</v>
      </c>
      <c r="P478" s="116">
        <v>1.22472439836195</v>
      </c>
      <c r="Q478" s="116">
        <v>1.0340773004394801</v>
      </c>
      <c r="R478" s="116">
        <v>2.3155786480748701</v>
      </c>
      <c r="S478" s="111">
        <v>-2.6144916589765201</v>
      </c>
      <c r="T478" s="111">
        <v>-2.78124025659756</v>
      </c>
      <c r="U478" s="111">
        <v>-4.4317576719783496</v>
      </c>
      <c r="V478" s="111">
        <v>-2.6154055724338501</v>
      </c>
      <c r="W478" s="111">
        <v>-7.6784781009696896</v>
      </c>
      <c r="X478" s="111">
        <v>3.7246010000000001E-3</v>
      </c>
      <c r="Y478" s="111">
        <v>2.574088E-3</v>
      </c>
      <c r="Z478" s="111">
        <v>4.7781499999999998E-4</v>
      </c>
      <c r="AA478" s="117">
        <v>1.0175499999999999E-5</v>
      </c>
      <c r="AB478" s="118">
        <f t="shared" si="286"/>
        <v>9.1710776211272715E-2</v>
      </c>
      <c r="AC478" s="119">
        <f t="shared" si="287"/>
        <v>5.9753389976716101E-14</v>
      </c>
      <c r="AD478" s="119">
        <f t="shared" si="288"/>
        <v>7.3181434589320601E-14</v>
      </c>
      <c r="AE478" s="119">
        <f t="shared" si="289"/>
        <v>1.837926398290428E-6</v>
      </c>
      <c r="AF478" s="120">
        <f t="shared" si="290"/>
        <v>6.6454154449676825E-4</v>
      </c>
      <c r="AG478" s="119">
        <f t="shared" si="291"/>
        <v>2.7845125434988078E-15</v>
      </c>
      <c r="AH478" s="111"/>
      <c r="AI478" s="111"/>
      <c r="AJ478" s="111"/>
      <c r="AK478" s="111"/>
      <c r="AL478" s="111"/>
      <c r="AM478" s="111"/>
      <c r="AN478" s="111"/>
      <c r="AO478" s="111"/>
      <c r="AP478" s="111"/>
      <c r="AQ478" s="111"/>
      <c r="AR478" s="111"/>
      <c r="AS478" s="111"/>
      <c r="AT478" s="111"/>
      <c r="AU478" s="111"/>
      <c r="AV478" s="111"/>
      <c r="AW478" s="111"/>
      <c r="AX478" s="111"/>
      <c r="AY478" s="111"/>
      <c r="AZ478" s="111"/>
      <c r="BA478" s="111"/>
      <c r="BB478" s="160">
        <v>0.21563919479780272</v>
      </c>
      <c r="BC478" s="161">
        <f t="shared" si="285"/>
        <v>3528.9059397010815</v>
      </c>
    </row>
    <row r="479" spans="1:55" s="77" customFormat="1" x14ac:dyDescent="0.2">
      <c r="A479" s="77" t="s">
        <v>141</v>
      </c>
      <c r="B479" s="78">
        <v>1200</v>
      </c>
      <c r="C479" s="78" t="s">
        <v>155</v>
      </c>
      <c r="D479" s="79" t="s">
        <v>4</v>
      </c>
      <c r="E479" s="79" t="s">
        <v>142</v>
      </c>
      <c r="F479" s="78">
        <v>0</v>
      </c>
      <c r="G479" s="78">
        <f t="shared" si="274"/>
        <v>1</v>
      </c>
      <c r="H479" s="79" t="s">
        <v>143</v>
      </c>
      <c r="I479" s="78" t="s">
        <v>144</v>
      </c>
      <c r="J479" s="78"/>
      <c r="K479" s="78">
        <v>5.0999999999999996</v>
      </c>
      <c r="L479" s="80">
        <v>15.7538689648781</v>
      </c>
      <c r="M479" s="78">
        <v>2.2116212999999999E-2</v>
      </c>
      <c r="N479" s="78">
        <v>1</v>
      </c>
      <c r="O479" s="78">
        <v>0</v>
      </c>
      <c r="P479" s="81">
        <v>0.96420681550340104</v>
      </c>
      <c r="Q479" s="81">
        <v>1.01454359120394</v>
      </c>
      <c r="R479" s="81">
        <v>1.2182197486635</v>
      </c>
      <c r="S479" s="78">
        <v>-2.4052910151904401</v>
      </c>
      <c r="T479" s="78">
        <v>-2.4243071458279402</v>
      </c>
      <c r="U479" s="78">
        <v>-3.9082852610263301</v>
      </c>
      <c r="V479" s="78">
        <v>-2.4054541029024201</v>
      </c>
      <c r="W479" s="78">
        <v>-7.53828791526744</v>
      </c>
      <c r="X479" s="78">
        <v>2.1010809999999999E-3</v>
      </c>
      <c r="Y479" s="78">
        <v>2.1380309999999999E-3</v>
      </c>
      <c r="Z479" s="78">
        <v>4.7781499999999998E-4</v>
      </c>
      <c r="AA479" s="82">
        <v>1.0175499999999999E-5</v>
      </c>
      <c r="AB479" s="83">
        <f t="shared" si="286"/>
        <v>0.20040659741275774</v>
      </c>
      <c r="AC479" s="82">
        <f t="shared" si="287"/>
        <v>1.3057324410301243E-13</v>
      </c>
      <c r="AD479" s="82">
        <f t="shared" si="288"/>
        <v>1.2589961188651386E-13</v>
      </c>
      <c r="AE479" s="82">
        <f t="shared" si="289"/>
        <v>3.1619251729524119E-6</v>
      </c>
      <c r="AF479" s="84">
        <f t="shared" si="290"/>
        <v>1.4532484259780472E-3</v>
      </c>
      <c r="AG479" s="82">
        <f t="shared" si="291"/>
        <v>6.0892934451827193E-15</v>
      </c>
      <c r="AH479" s="78"/>
      <c r="AI479" s="78"/>
      <c r="AJ479" s="78"/>
      <c r="AK479" s="78"/>
      <c r="AL479" s="78"/>
      <c r="AM479" s="78"/>
      <c r="AN479" s="78"/>
      <c r="AO479" s="78"/>
      <c r="AP479" s="78"/>
      <c r="AQ479" s="78"/>
      <c r="AR479" s="78"/>
      <c r="AS479" s="78"/>
      <c r="AT479" s="78"/>
      <c r="AU479" s="78"/>
      <c r="AV479" s="78"/>
      <c r="AW479" s="78"/>
      <c r="AX479" s="78"/>
      <c r="AY479" s="78"/>
      <c r="AZ479" s="78"/>
      <c r="BA479" s="78"/>
      <c r="BB479" s="80">
        <v>0.24884702591813759</v>
      </c>
      <c r="BC479" s="85">
        <f t="shared" si="285"/>
        <v>3520.1285394049646</v>
      </c>
    </row>
    <row r="480" spans="1:55" s="77" customFormat="1" x14ac:dyDescent="0.2">
      <c r="A480" s="77" t="s">
        <v>141</v>
      </c>
      <c r="B480" s="78">
        <v>1200</v>
      </c>
      <c r="C480" s="78" t="s">
        <v>155</v>
      </c>
      <c r="D480" s="79" t="s">
        <v>4</v>
      </c>
      <c r="E480" s="79" t="s">
        <v>142</v>
      </c>
      <c r="F480" s="78">
        <v>0</v>
      </c>
      <c r="G480" s="78">
        <f t="shared" si="274"/>
        <v>1</v>
      </c>
      <c r="H480" s="79" t="s">
        <v>145</v>
      </c>
      <c r="I480" s="78" t="s">
        <v>144</v>
      </c>
      <c r="J480" s="78"/>
      <c r="K480" s="78">
        <v>5.0999999999999996</v>
      </c>
      <c r="L480" s="80">
        <v>15.7538689648781</v>
      </c>
      <c r="M480" s="78">
        <v>2.2116212999999999E-2</v>
      </c>
      <c r="N480" s="78">
        <v>1</v>
      </c>
      <c r="O480" s="78">
        <v>0</v>
      </c>
      <c r="P480" s="81">
        <v>0.998687167069916</v>
      </c>
      <c r="Q480" s="81">
        <v>0.99997104688277505</v>
      </c>
      <c r="R480" s="81">
        <v>1.31769078118476</v>
      </c>
      <c r="S480" s="78">
        <v>-2.3048616072841299</v>
      </c>
      <c r="T480" s="78">
        <v>-2.2887419648940202</v>
      </c>
      <c r="U480" s="78">
        <v>-3.7871878811549502</v>
      </c>
      <c r="V480" s="78">
        <v>-2.3050628237843398</v>
      </c>
      <c r="W480" s="78">
        <v>-7.3594064103822703</v>
      </c>
      <c r="X480" s="78">
        <v>2.1010809999999999E-3</v>
      </c>
      <c r="Y480" s="78">
        <v>2.1380309999999999E-3</v>
      </c>
      <c r="Z480" s="78">
        <v>4.7781499999999998E-4</v>
      </c>
      <c r="AA480" s="82">
        <v>1.0175499999999999E-5</v>
      </c>
      <c r="AB480" s="83">
        <f t="shared" si="286"/>
        <v>0.22157867045838953</v>
      </c>
      <c r="AC480" s="82">
        <f t="shared" si="287"/>
        <v>1.4436773139855942E-13</v>
      </c>
      <c r="AD480" s="82">
        <f t="shared" si="288"/>
        <v>1.4417820068673787E-13</v>
      </c>
      <c r="AE480" s="82">
        <f t="shared" si="289"/>
        <v>3.6209856036197546E-6</v>
      </c>
      <c r="AF480" s="84">
        <f t="shared" si="290"/>
        <v>1.6067164487476389E-3</v>
      </c>
      <c r="AG480" s="82">
        <f t="shared" si="291"/>
        <v>6.7323437374733126E-15</v>
      </c>
      <c r="AH480" s="78"/>
      <c r="AI480" s="78"/>
      <c r="AJ480" s="78"/>
      <c r="AK480" s="78"/>
      <c r="AL480" s="78"/>
      <c r="AM480" s="78"/>
      <c r="AN480" s="78"/>
      <c r="AO480" s="78"/>
      <c r="AP480" s="78"/>
      <c r="AQ480" s="78"/>
      <c r="AR480" s="78"/>
      <c r="AS480" s="78"/>
      <c r="AT480" s="78"/>
      <c r="AU480" s="78"/>
      <c r="AV480" s="78"/>
      <c r="AW480" s="78"/>
      <c r="AX480" s="78"/>
      <c r="AY480" s="78"/>
      <c r="AZ480" s="78"/>
      <c r="BA480" s="78"/>
      <c r="BB480" s="80">
        <v>0.24884702591813759</v>
      </c>
      <c r="BC480" s="85">
        <f t="shared" si="285"/>
        <v>3520.1285394049646</v>
      </c>
    </row>
    <row r="481" spans="1:55" s="77" customFormat="1" x14ac:dyDescent="0.2">
      <c r="A481" s="77" t="s">
        <v>141</v>
      </c>
      <c r="B481" s="78">
        <v>1200</v>
      </c>
      <c r="C481" s="78" t="s">
        <v>155</v>
      </c>
      <c r="D481" s="79" t="s">
        <v>4</v>
      </c>
      <c r="E481" s="79" t="s">
        <v>142</v>
      </c>
      <c r="F481" s="78">
        <v>0</v>
      </c>
      <c r="G481" s="78">
        <f t="shared" si="274"/>
        <v>1</v>
      </c>
      <c r="H481" s="79" t="s">
        <v>146</v>
      </c>
      <c r="I481" s="78" t="s">
        <v>144</v>
      </c>
      <c r="J481" s="78"/>
      <c r="K481" s="78">
        <v>5.0999999999999996</v>
      </c>
      <c r="L481" s="80">
        <v>15.7538689648781</v>
      </c>
      <c r="M481" s="78">
        <v>2.2116212999999999E-2</v>
      </c>
      <c r="N481" s="78">
        <v>1</v>
      </c>
      <c r="O481" s="78">
        <v>0</v>
      </c>
      <c r="P481" s="81">
        <v>0.97086754980913004</v>
      </c>
      <c r="Q481" s="81">
        <v>1.00461854854822</v>
      </c>
      <c r="R481" s="81">
        <v>1.4902464815173799</v>
      </c>
      <c r="S481" s="78">
        <v>-2.3461592494916701</v>
      </c>
      <c r="T481" s="78">
        <v>-2.3582911376101099</v>
      </c>
      <c r="U481" s="78">
        <v>-3.8521001845557201</v>
      </c>
      <c r="V481" s="78">
        <v>-2.3462491996192898</v>
      </c>
      <c r="W481" s="78">
        <v>-7.2775320525071203</v>
      </c>
      <c r="X481" s="78">
        <v>2.1010809999999999E-3</v>
      </c>
      <c r="Y481" s="78">
        <v>2.1380309999999999E-3</v>
      </c>
      <c r="Z481" s="78">
        <v>4.7781499999999998E-4</v>
      </c>
      <c r="AA481" s="82">
        <v>1.0175499999999999E-5</v>
      </c>
      <c r="AB481" s="83">
        <f t="shared" si="286"/>
        <v>0.21261437005182715</v>
      </c>
      <c r="AC481" s="82">
        <f t="shared" si="287"/>
        <v>1.3852711636736839E-13</v>
      </c>
      <c r="AD481" s="82">
        <f t="shared" si="288"/>
        <v>1.3449148204971118E-13</v>
      </c>
      <c r="AE481" s="82">
        <f t="shared" si="289"/>
        <v>3.3777070180643776E-6</v>
      </c>
      <c r="AF481" s="84">
        <f t="shared" si="290"/>
        <v>1.5418858540297211E-3</v>
      </c>
      <c r="AG481" s="82">
        <f t="shared" si="291"/>
        <v>6.4606954023323819E-15</v>
      </c>
      <c r="AH481" s="78"/>
      <c r="AI481" s="78"/>
      <c r="AJ481" s="78"/>
      <c r="AK481" s="78"/>
      <c r="AL481" s="78"/>
      <c r="AM481" s="78"/>
      <c r="AN481" s="78"/>
      <c r="AO481" s="78"/>
      <c r="AP481" s="78"/>
      <c r="AQ481" s="78"/>
      <c r="AR481" s="78"/>
      <c r="AS481" s="78"/>
      <c r="AT481" s="78"/>
      <c r="AU481" s="78"/>
      <c r="AV481" s="78"/>
      <c r="AW481" s="78"/>
      <c r="AX481" s="78"/>
      <c r="AY481" s="78"/>
      <c r="AZ481" s="78"/>
      <c r="BA481" s="78"/>
      <c r="BB481" s="80">
        <v>0.24884702591813759</v>
      </c>
      <c r="BC481" s="85">
        <f t="shared" si="285"/>
        <v>3520.1285394049646</v>
      </c>
    </row>
    <row r="482" spans="1:55" s="110" customFormat="1" x14ac:dyDescent="0.2">
      <c r="A482" s="110" t="s">
        <v>141</v>
      </c>
      <c r="B482" s="111">
        <v>1200</v>
      </c>
      <c r="C482" s="112" t="s">
        <v>155</v>
      </c>
      <c r="D482" s="113" t="s">
        <v>4</v>
      </c>
      <c r="E482" s="114" t="s">
        <v>151</v>
      </c>
      <c r="F482" s="111">
        <v>0</v>
      </c>
      <c r="G482" s="111">
        <f t="shared" si="274"/>
        <v>1</v>
      </c>
      <c r="H482" s="114" t="s">
        <v>143</v>
      </c>
      <c r="I482" s="112" t="s">
        <v>144</v>
      </c>
      <c r="J482" s="111"/>
      <c r="K482" s="111">
        <v>5.0999999999999996</v>
      </c>
      <c r="L482" s="115">
        <v>15.7538689648781</v>
      </c>
      <c r="M482" s="111">
        <v>2.2116212999999999E-2</v>
      </c>
      <c r="N482" s="111">
        <v>1</v>
      </c>
      <c r="O482" s="111">
        <v>0</v>
      </c>
      <c r="P482" s="116">
        <v>1.2534061942725401</v>
      </c>
      <c r="Q482" s="116">
        <v>1.18168438866325</v>
      </c>
      <c r="R482" s="116">
        <v>1.8769324637689599</v>
      </c>
      <c r="S482" s="111">
        <v>-2.03331967658879</v>
      </c>
      <c r="T482" s="111">
        <v>-2.1769193111934202</v>
      </c>
      <c r="U482" s="111">
        <v>-3.6940053898498499</v>
      </c>
      <c r="V482" s="111">
        <v>-2.0335092708284801</v>
      </c>
      <c r="W482" s="111">
        <v>-7.3066026356270903</v>
      </c>
      <c r="X482" s="111">
        <v>3.7246010000000001E-3</v>
      </c>
      <c r="Y482" s="111">
        <v>2.574088E-3</v>
      </c>
      <c r="Z482" s="111">
        <v>4.7781499999999998E-4</v>
      </c>
      <c r="AA482" s="117">
        <v>1.0175499999999999E-5</v>
      </c>
      <c r="AB482" s="118">
        <f t="shared" si="286"/>
        <v>0.16399105287259153</v>
      </c>
      <c r="AC482" s="119">
        <f t="shared" si="287"/>
        <v>1.0684700031776391E-13</v>
      </c>
      <c r="AD482" s="119">
        <f t="shared" si="288"/>
        <v>1.3392269203772534E-13</v>
      </c>
      <c r="AE482" s="119">
        <f t="shared" si="289"/>
        <v>3.3634220537974266E-6</v>
      </c>
      <c r="AF482" s="120">
        <f t="shared" si="290"/>
        <v>1.189149586855608E-3</v>
      </c>
      <c r="AG482" s="119">
        <f t="shared" si="291"/>
        <v>4.9826861362043386E-15</v>
      </c>
      <c r="AH482" s="111"/>
      <c r="AI482" s="111"/>
      <c r="AJ482" s="111"/>
      <c r="AK482" s="111"/>
      <c r="AL482" s="111"/>
      <c r="AM482" s="111"/>
      <c r="AN482" s="111"/>
      <c r="AO482" s="111"/>
      <c r="AP482" s="111"/>
      <c r="AQ482" s="111"/>
      <c r="AR482" s="111"/>
      <c r="AS482" s="111"/>
      <c r="AT482" s="111"/>
      <c r="AU482" s="111"/>
      <c r="AV482" s="111"/>
      <c r="AW482" s="111"/>
      <c r="AX482" s="111"/>
      <c r="AY482" s="111"/>
      <c r="AZ482" s="111"/>
      <c r="BA482" s="111"/>
      <c r="BB482" s="160">
        <v>0.24884702591813759</v>
      </c>
      <c r="BC482" s="161">
        <f t="shared" si="285"/>
        <v>3520.1285394049646</v>
      </c>
    </row>
    <row r="483" spans="1:55" s="110" customFormat="1" x14ac:dyDescent="0.2">
      <c r="A483" s="110" t="s">
        <v>141</v>
      </c>
      <c r="B483" s="111">
        <v>1200</v>
      </c>
      <c r="C483" s="112" t="s">
        <v>155</v>
      </c>
      <c r="D483" s="113" t="s">
        <v>4</v>
      </c>
      <c r="E483" s="114" t="s">
        <v>151</v>
      </c>
      <c r="F483" s="111">
        <v>0</v>
      </c>
      <c r="G483" s="111">
        <f t="shared" si="274"/>
        <v>1</v>
      </c>
      <c r="H483" s="114" t="s">
        <v>145</v>
      </c>
      <c r="I483" s="112" t="s">
        <v>144</v>
      </c>
      <c r="J483" s="111"/>
      <c r="K483" s="111">
        <v>5.0999999999999996</v>
      </c>
      <c r="L483" s="115">
        <v>15.7538689648781</v>
      </c>
      <c r="M483" s="111">
        <v>2.2116212999999999E-2</v>
      </c>
      <c r="N483" s="111">
        <v>1</v>
      </c>
      <c r="O483" s="111">
        <v>0</v>
      </c>
      <c r="P483" s="116">
        <v>1.0440647078835299</v>
      </c>
      <c r="Q483" s="116">
        <v>1.0013804098121699</v>
      </c>
      <c r="R483" s="116">
        <v>1.41270200635613</v>
      </c>
      <c r="S483" s="111">
        <v>-1.7646877213341601</v>
      </c>
      <c r="T483" s="111">
        <v>-2.0910306884397998</v>
      </c>
      <c r="U483" s="111">
        <v>-3.7736781778356301</v>
      </c>
      <c r="V483" s="111">
        <v>-1.76523275011028</v>
      </c>
      <c r="W483" s="111">
        <v>-7.3224607037598997</v>
      </c>
      <c r="X483" s="111">
        <v>3.7246010000000001E-3</v>
      </c>
      <c r="Y483" s="111">
        <v>2.574088E-3</v>
      </c>
      <c r="Z483" s="111">
        <v>4.7781499999999998E-4</v>
      </c>
      <c r="AA483" s="117">
        <v>1.0175499999999999E-5</v>
      </c>
      <c r="AB483" s="118">
        <f t="shared" si="286"/>
        <v>0.21452876371163801</v>
      </c>
      <c r="AC483" s="119">
        <f t="shared" si="287"/>
        <v>1.3977442356123741E-13</v>
      </c>
      <c r="AD483" s="119">
        <f t="shared" si="288"/>
        <v>1.4593354270505212E-13</v>
      </c>
      <c r="AE483" s="119">
        <f t="shared" si="289"/>
        <v>3.6650704108060699E-6</v>
      </c>
      <c r="AF483" s="120">
        <f t="shared" si="290"/>
        <v>1.5550612586343092E-3</v>
      </c>
      <c r="AG483" s="119">
        <f t="shared" si="291"/>
        <v>6.5159020025682318E-15</v>
      </c>
      <c r="AH483" s="111"/>
      <c r="AI483" s="111"/>
      <c r="AJ483" s="111"/>
      <c r="AK483" s="111"/>
      <c r="AL483" s="111"/>
      <c r="AM483" s="111"/>
      <c r="AN483" s="111"/>
      <c r="AO483" s="111"/>
      <c r="AP483" s="111"/>
      <c r="AQ483" s="111"/>
      <c r="AR483" s="111"/>
      <c r="AS483" s="111"/>
      <c r="AT483" s="111"/>
      <c r="AU483" s="111"/>
      <c r="AV483" s="111"/>
      <c r="AW483" s="111"/>
      <c r="AX483" s="111"/>
      <c r="AY483" s="111"/>
      <c r="AZ483" s="111"/>
      <c r="BA483" s="111"/>
      <c r="BB483" s="160">
        <v>0.24884702591813759</v>
      </c>
      <c r="BC483" s="161">
        <f t="shared" si="285"/>
        <v>3520.1285394049646</v>
      </c>
    </row>
    <row r="484" spans="1:55" s="110" customFormat="1" x14ac:dyDescent="0.2">
      <c r="A484" s="110" t="s">
        <v>141</v>
      </c>
      <c r="B484" s="111">
        <v>1200</v>
      </c>
      <c r="C484" s="112" t="s">
        <v>155</v>
      </c>
      <c r="D484" s="113" t="s">
        <v>4</v>
      </c>
      <c r="E484" s="114" t="s">
        <v>151</v>
      </c>
      <c r="F484" s="111">
        <v>0</v>
      </c>
      <c r="G484" s="111">
        <f t="shared" si="274"/>
        <v>1</v>
      </c>
      <c r="H484" s="114" t="s">
        <v>146</v>
      </c>
      <c r="I484" s="112" t="s">
        <v>144</v>
      </c>
      <c r="J484" s="111"/>
      <c r="K484" s="111">
        <v>5.0999999999999996</v>
      </c>
      <c r="L484" s="115">
        <v>15.7538689648781</v>
      </c>
      <c r="M484" s="111">
        <v>2.2116212999999999E-2</v>
      </c>
      <c r="N484" s="111">
        <v>1</v>
      </c>
      <c r="O484" s="111">
        <v>0</v>
      </c>
      <c r="P484" s="116">
        <v>1.21533837965902</v>
      </c>
      <c r="Q484" s="116">
        <v>1.06739095347371</v>
      </c>
      <c r="R484" s="116">
        <v>2.11095946838266</v>
      </c>
      <c r="S484" s="111">
        <v>-1.9656023997941801</v>
      </c>
      <c r="T484" s="111">
        <v>-2.1400442953758301</v>
      </c>
      <c r="U484" s="111">
        <v>-3.7588539331039401</v>
      </c>
      <c r="V484" s="111">
        <v>-1.96567268441795</v>
      </c>
      <c r="W484" s="111">
        <v>-7.1212622567458999</v>
      </c>
      <c r="X484" s="111">
        <v>3.7246010000000001E-3</v>
      </c>
      <c r="Y484" s="111">
        <v>2.574088E-3</v>
      </c>
      <c r="Z484" s="111">
        <v>4.7781499999999998E-4</v>
      </c>
      <c r="AA484" s="117">
        <v>1.0175499999999999E-5</v>
      </c>
      <c r="AB484" s="118">
        <f t="shared" si="286"/>
        <v>0.17548071441170854</v>
      </c>
      <c r="AC484" s="119">
        <f t="shared" si="287"/>
        <v>1.1433299329492231E-13</v>
      </c>
      <c r="AD484" s="119">
        <f t="shared" si="288"/>
        <v>1.3895327481261648E-13</v>
      </c>
      <c r="AE484" s="119">
        <f t="shared" si="289"/>
        <v>3.4897633988754958E-6</v>
      </c>
      <c r="AF484" s="120">
        <f t="shared" si="290"/>
        <v>1.2726164845414507E-3</v>
      </c>
      <c r="AG484" s="119">
        <f t="shared" si="291"/>
        <v>5.3324229216586765E-15</v>
      </c>
      <c r="AH484" s="111"/>
      <c r="AI484" s="111"/>
      <c r="AJ484" s="111"/>
      <c r="AK484" s="111"/>
      <c r="AL484" s="111"/>
      <c r="AM484" s="111"/>
      <c r="AN484" s="111"/>
      <c r="AO484" s="111"/>
      <c r="AP484" s="111"/>
      <c r="AQ484" s="111"/>
      <c r="AR484" s="111"/>
      <c r="AS484" s="111"/>
      <c r="AT484" s="111"/>
      <c r="AU484" s="111"/>
      <c r="AV484" s="111"/>
      <c r="AW484" s="111"/>
      <c r="AX484" s="111"/>
      <c r="AY484" s="111"/>
      <c r="AZ484" s="111"/>
      <c r="BA484" s="111"/>
      <c r="BB484" s="160">
        <v>0.24884702591813759</v>
      </c>
      <c r="BC484" s="161">
        <f t="shared" si="285"/>
        <v>3520.1285394049646</v>
      </c>
    </row>
    <row r="485" spans="1:55" s="77" customFormat="1" x14ac:dyDescent="0.2">
      <c r="A485" s="77" t="s">
        <v>141</v>
      </c>
      <c r="B485" s="78">
        <v>1300</v>
      </c>
      <c r="C485" s="78" t="s">
        <v>155</v>
      </c>
      <c r="D485" s="79" t="s">
        <v>4</v>
      </c>
      <c r="E485" s="79" t="s">
        <v>142</v>
      </c>
      <c r="F485" s="78">
        <v>0</v>
      </c>
      <c r="G485" s="78">
        <f t="shared" si="274"/>
        <v>1</v>
      </c>
      <c r="H485" s="79" t="s">
        <v>143</v>
      </c>
      <c r="I485" s="78" t="s">
        <v>144</v>
      </c>
      <c r="J485" s="78"/>
      <c r="K485" s="78">
        <v>2.2000000000000002</v>
      </c>
      <c r="L485" s="80">
        <v>6.7957866123003701</v>
      </c>
      <c r="M485" s="78">
        <v>0.13911257599999999</v>
      </c>
      <c r="N485" s="78">
        <v>1</v>
      </c>
      <c r="O485" s="78">
        <v>0</v>
      </c>
      <c r="P485" s="81">
        <v>0.99049309285465004</v>
      </c>
      <c r="Q485" s="81">
        <v>1.01825766574693</v>
      </c>
      <c r="R485" s="81">
        <v>1.3618842431751801</v>
      </c>
      <c r="S485" s="78">
        <v>-4.0437119281075198</v>
      </c>
      <c r="T485" s="78">
        <v>-4.0935540447376804</v>
      </c>
      <c r="U485" s="78">
        <v>-9.5186284247956099</v>
      </c>
      <c r="V485" s="78">
        <v>-4.0439334828128803</v>
      </c>
      <c r="W485" s="78">
        <v>-9.2185213753242099</v>
      </c>
      <c r="X485" s="78">
        <v>2.4479290000000002E-3</v>
      </c>
      <c r="Y485" s="78">
        <v>2.3512630000000001E-3</v>
      </c>
      <c r="Z485" s="82">
        <v>1.0171E-5</v>
      </c>
      <c r="AA485" s="82">
        <v>1.0171E-5</v>
      </c>
      <c r="AB485" s="83">
        <f t="shared" si="286"/>
        <v>3.3419414053413435E-2</v>
      </c>
      <c r="AC485" s="82">
        <f t="shared" si="287"/>
        <v>2.1774139999934989E-14</v>
      </c>
      <c r="AD485" s="82">
        <f t="shared" si="288"/>
        <v>2.1567135272785758E-14</v>
      </c>
      <c r="AE485" s="82">
        <f t="shared" si="289"/>
        <v>5.4165113701034336E-7</v>
      </c>
      <c r="AF485" s="84">
        <f t="shared" si="290"/>
        <v>2.4232670995184285E-4</v>
      </c>
      <c r="AG485" s="82">
        <f t="shared" si="291"/>
        <v>1.0153793529893981E-15</v>
      </c>
      <c r="AH485" s="78"/>
      <c r="AI485" s="78"/>
      <c r="AJ485" s="78"/>
      <c r="AK485" s="78"/>
      <c r="AL485" s="78"/>
      <c r="AM485" s="78"/>
      <c r="AN485" s="78"/>
      <c r="AO485" s="78"/>
      <c r="AP485" s="78"/>
      <c r="AQ485" s="78"/>
      <c r="AR485" s="78"/>
      <c r="AS485" s="78"/>
      <c r="AT485" s="78"/>
      <c r="AU485" s="78"/>
      <c r="AV485" s="78"/>
      <c r="AW485" s="78"/>
      <c r="AX485" s="78"/>
      <c r="AY485" s="78"/>
      <c r="AZ485" s="78"/>
      <c r="BA485" s="78"/>
      <c r="BB485" s="80">
        <v>2.5949288798950176</v>
      </c>
      <c r="BC485" s="85">
        <f t="shared" si="285"/>
        <v>2900.0187982656962</v>
      </c>
    </row>
    <row r="486" spans="1:55" s="77" customFormat="1" x14ac:dyDescent="0.2">
      <c r="A486" s="77" t="s">
        <v>141</v>
      </c>
      <c r="B486" s="78">
        <v>1300</v>
      </c>
      <c r="C486" s="78" t="s">
        <v>155</v>
      </c>
      <c r="D486" s="79" t="s">
        <v>4</v>
      </c>
      <c r="E486" s="79" t="s">
        <v>142</v>
      </c>
      <c r="F486" s="78">
        <v>0</v>
      </c>
      <c r="G486" s="78">
        <f t="shared" si="274"/>
        <v>1</v>
      </c>
      <c r="H486" s="79" t="s">
        <v>145</v>
      </c>
      <c r="I486" s="78" t="s">
        <v>144</v>
      </c>
      <c r="J486" s="78"/>
      <c r="K486" s="78">
        <v>2.2000000000000002</v>
      </c>
      <c r="L486" s="80">
        <v>6.7957866123003701</v>
      </c>
      <c r="M486" s="78">
        <v>0.13911257599999999</v>
      </c>
      <c r="N486" s="78">
        <v>1</v>
      </c>
      <c r="O486" s="78">
        <v>0</v>
      </c>
      <c r="P486" s="81">
        <v>1.00267846429108</v>
      </c>
      <c r="Q486" s="81">
        <v>1.00005790682193</v>
      </c>
      <c r="R486" s="81">
        <v>1.16186755784766</v>
      </c>
      <c r="S486" s="78">
        <v>-4.0231748431580403</v>
      </c>
      <c r="T486" s="78">
        <v>-4.0607896899297602</v>
      </c>
      <c r="U486" s="78">
        <v>-9.5038991607148091</v>
      </c>
      <c r="V486" s="78">
        <v>-4.0236427670818298</v>
      </c>
      <c r="W486" s="78">
        <v>-9.3570711992041407</v>
      </c>
      <c r="X486" s="78">
        <v>2.4479290000000002E-3</v>
      </c>
      <c r="Y486" s="78">
        <v>2.3512630000000001E-3</v>
      </c>
      <c r="Z486" s="82">
        <v>1.0171E-5</v>
      </c>
      <c r="AA486" s="82">
        <v>1.0171E-5</v>
      </c>
      <c r="AB486" s="83">
        <f t="shared" si="286"/>
        <v>3.4112847577999983E-2</v>
      </c>
      <c r="AC486" s="82">
        <f t="shared" si="287"/>
        <v>2.2225940819089499E-14</v>
      </c>
      <c r="AD486" s="82">
        <f t="shared" si="288"/>
        <v>2.2285472207909088E-14</v>
      </c>
      <c r="AE486" s="82">
        <f t="shared" si="289"/>
        <v>5.5969192048690655E-7</v>
      </c>
      <c r="AF486" s="84">
        <f t="shared" si="290"/>
        <v>2.4729391599963052E-4</v>
      </c>
      <c r="AG486" s="82">
        <f t="shared" si="291"/>
        <v>1.0361925702528602E-15</v>
      </c>
      <c r="AH486" s="78"/>
      <c r="AI486" s="78"/>
      <c r="AJ486" s="78"/>
      <c r="AK486" s="78"/>
      <c r="AL486" s="78"/>
      <c r="AM486" s="78"/>
      <c r="AN486" s="78"/>
      <c r="AO486" s="78"/>
      <c r="AP486" s="78"/>
      <c r="AQ486" s="78"/>
      <c r="AR486" s="78"/>
      <c r="AS486" s="78"/>
      <c r="AT486" s="78"/>
      <c r="AU486" s="78"/>
      <c r="AV486" s="78"/>
      <c r="AW486" s="78"/>
      <c r="AX486" s="78"/>
      <c r="AY486" s="78"/>
      <c r="AZ486" s="78"/>
      <c r="BA486" s="78"/>
      <c r="BB486" s="80">
        <v>2.5949288798950176</v>
      </c>
      <c r="BC486" s="85">
        <f t="shared" si="285"/>
        <v>2900.0187982656962</v>
      </c>
    </row>
    <row r="487" spans="1:55" s="77" customFormat="1" x14ac:dyDescent="0.2">
      <c r="A487" s="77" t="s">
        <v>141</v>
      </c>
      <c r="B487" s="78">
        <v>1300</v>
      </c>
      <c r="C487" s="78" t="s">
        <v>155</v>
      </c>
      <c r="D487" s="79" t="s">
        <v>4</v>
      </c>
      <c r="E487" s="79" t="s">
        <v>142</v>
      </c>
      <c r="F487" s="78">
        <v>0</v>
      </c>
      <c r="G487" s="78">
        <f t="shared" si="274"/>
        <v>1</v>
      </c>
      <c r="H487" s="79" t="s">
        <v>146</v>
      </c>
      <c r="I487" s="78" t="s">
        <v>144</v>
      </c>
      <c r="J487" s="78"/>
      <c r="K487" s="78">
        <v>2.2000000000000002</v>
      </c>
      <c r="L487" s="80">
        <v>6.7957866123003701</v>
      </c>
      <c r="M487" s="78">
        <v>0.13911257599999999</v>
      </c>
      <c r="N487" s="78">
        <v>1</v>
      </c>
      <c r="O487" s="78">
        <v>0</v>
      </c>
      <c r="P487" s="81">
        <v>0.99878021191267596</v>
      </c>
      <c r="Q487" s="81">
        <v>1.00271673636331</v>
      </c>
      <c r="R487" s="81">
        <v>1.3056217129038801</v>
      </c>
      <c r="S487" s="78">
        <v>-4.0245864901469899</v>
      </c>
      <c r="T487" s="78">
        <v>-4.0660967531510499</v>
      </c>
      <c r="U487" s="78">
        <v>-9.5065510763762404</v>
      </c>
      <c r="V487" s="78">
        <v>-4.0252002315397402</v>
      </c>
      <c r="W487" s="78">
        <v>-9.2419780021562303</v>
      </c>
      <c r="X487" s="78">
        <v>2.4479290000000002E-3</v>
      </c>
      <c r="Y487" s="78">
        <v>2.3512630000000001E-3</v>
      </c>
      <c r="Z487" s="82">
        <v>1.0171E-5</v>
      </c>
      <c r="AA487" s="82">
        <v>1.0171E-5</v>
      </c>
      <c r="AB487" s="83">
        <f t="shared" si="286"/>
        <v>3.4064726252585199E-2</v>
      </c>
      <c r="AC487" s="82">
        <f t="shared" si="287"/>
        <v>2.219458777157977E-14</v>
      </c>
      <c r="AD487" s="82">
        <f t="shared" si="288"/>
        <v>2.2167515077812928E-14</v>
      </c>
      <c r="AE487" s="82">
        <f t="shared" si="289"/>
        <v>5.5672946799486503E-7</v>
      </c>
      <c r="AF487" s="84">
        <f t="shared" si="290"/>
        <v>2.4690906428902844E-4</v>
      </c>
      <c r="AG487" s="82">
        <f t="shared" si="291"/>
        <v>1.0345799932447967E-15</v>
      </c>
      <c r="AH487" s="78"/>
      <c r="AI487" s="78"/>
      <c r="AJ487" s="78"/>
      <c r="AK487" s="78"/>
      <c r="AL487" s="78"/>
      <c r="AM487" s="78"/>
      <c r="AN487" s="78"/>
      <c r="AO487" s="78"/>
      <c r="AP487" s="78"/>
      <c r="AQ487" s="78"/>
      <c r="AR487" s="78"/>
      <c r="AS487" s="78"/>
      <c r="AT487" s="78"/>
      <c r="AU487" s="78"/>
      <c r="AV487" s="78"/>
      <c r="AW487" s="78"/>
      <c r="AX487" s="78"/>
      <c r="AY487" s="78"/>
      <c r="AZ487" s="78"/>
      <c r="BA487" s="78"/>
      <c r="BB487" s="80">
        <v>2.5949288798950176</v>
      </c>
      <c r="BC487" s="85">
        <f t="shared" si="285"/>
        <v>2900.0187982656962</v>
      </c>
    </row>
    <row r="488" spans="1:55" s="110" customFormat="1" x14ac:dyDescent="0.2">
      <c r="A488" s="110" t="s">
        <v>141</v>
      </c>
      <c r="B488" s="111">
        <v>1300</v>
      </c>
      <c r="C488" s="112" t="s">
        <v>155</v>
      </c>
      <c r="D488" s="113" t="s">
        <v>4</v>
      </c>
      <c r="E488" s="114" t="s">
        <v>151</v>
      </c>
      <c r="F488" s="111">
        <v>0</v>
      </c>
      <c r="G488" s="111">
        <f t="shared" si="274"/>
        <v>1</v>
      </c>
      <c r="H488" s="114" t="s">
        <v>143</v>
      </c>
      <c r="I488" s="112" t="s">
        <v>144</v>
      </c>
      <c r="J488" s="111"/>
      <c r="K488" s="111">
        <v>2.2000000000000002</v>
      </c>
      <c r="L488" s="115">
        <v>6.7957866123003701</v>
      </c>
      <c r="M488" s="111">
        <v>0.13911257599999999</v>
      </c>
      <c r="N488" s="111">
        <v>1</v>
      </c>
      <c r="O488" s="111">
        <v>0</v>
      </c>
      <c r="P488" s="116">
        <v>1.0465742865176499</v>
      </c>
      <c r="Q488" s="116">
        <v>1.1254190670199999</v>
      </c>
      <c r="R488" s="116">
        <v>1.51320959574498</v>
      </c>
      <c r="S488" s="111">
        <v>-4.0643410472258097</v>
      </c>
      <c r="T488" s="111">
        <v>-4.0591085315276096</v>
      </c>
      <c r="U488" s="111">
        <v>-9.3841204371462901</v>
      </c>
      <c r="V488" s="111">
        <v>-4.0645681938930496</v>
      </c>
      <c r="W488" s="111">
        <v>-9.1337923450772394</v>
      </c>
      <c r="X488" s="111">
        <v>2.4479290000000002E-3</v>
      </c>
      <c r="Y488" s="111">
        <v>2.3512630000000001E-3</v>
      </c>
      <c r="Z488" s="117">
        <v>1.0171E-5</v>
      </c>
      <c r="AA488" s="117">
        <v>1.0171E-5</v>
      </c>
      <c r="AB488" s="118">
        <f t="shared" si="286"/>
        <v>3.27370633255561E-2</v>
      </c>
      <c r="AC488" s="119">
        <f t="shared" si="287"/>
        <v>2.1329560084390193E-14</v>
      </c>
      <c r="AD488" s="119">
        <f t="shared" si="288"/>
        <v>2.2322969127056012E-14</v>
      </c>
      <c r="AE488" s="119">
        <f t="shared" si="289"/>
        <v>5.6063364263189382E-7</v>
      </c>
      <c r="AF488" s="120">
        <f t="shared" si="290"/>
        <v>2.3737760558027152E-4</v>
      </c>
      <c r="AG488" s="119">
        <f t="shared" si="291"/>
        <v>9.9464198402300658E-16</v>
      </c>
      <c r="AH488" s="111"/>
      <c r="AI488" s="111"/>
      <c r="AJ488" s="111"/>
      <c r="AK488" s="111"/>
      <c r="AL488" s="111"/>
      <c r="AM488" s="111"/>
      <c r="AN488" s="111"/>
      <c r="AO488" s="111"/>
      <c r="AP488" s="111"/>
      <c r="AQ488" s="111"/>
      <c r="AR488" s="111"/>
      <c r="AS488" s="111"/>
      <c r="AT488" s="111"/>
      <c r="AU488" s="111"/>
      <c r="AV488" s="111"/>
      <c r="AW488" s="111"/>
      <c r="AX488" s="111"/>
      <c r="AY488" s="111"/>
      <c r="AZ488" s="111"/>
      <c r="BA488" s="111"/>
      <c r="BB488" s="160">
        <v>2.5949288798950176</v>
      </c>
      <c r="BC488" s="161">
        <f t="shared" si="285"/>
        <v>2900.0187982656962</v>
      </c>
    </row>
    <row r="489" spans="1:55" s="110" customFormat="1" x14ac:dyDescent="0.2">
      <c r="A489" s="110" t="s">
        <v>141</v>
      </c>
      <c r="B489" s="111">
        <v>1300</v>
      </c>
      <c r="C489" s="112" t="s">
        <v>155</v>
      </c>
      <c r="D489" s="113" t="s">
        <v>4</v>
      </c>
      <c r="E489" s="114" t="s">
        <v>151</v>
      </c>
      <c r="F489" s="111">
        <v>0</v>
      </c>
      <c r="G489" s="111">
        <f t="shared" si="274"/>
        <v>1</v>
      </c>
      <c r="H489" s="114" t="s">
        <v>145</v>
      </c>
      <c r="I489" s="112" t="s">
        <v>144</v>
      </c>
      <c r="J489" s="111"/>
      <c r="K489" s="111">
        <v>2.2000000000000002</v>
      </c>
      <c r="L489" s="115">
        <v>6.7957866123003701</v>
      </c>
      <c r="M489" s="111">
        <v>0.13911257599999999</v>
      </c>
      <c r="N489" s="111">
        <v>1</v>
      </c>
      <c r="O489" s="111">
        <v>0</v>
      </c>
      <c r="P489" s="116">
        <v>1.00267846568874</v>
      </c>
      <c r="Q489" s="116">
        <v>1.0000579068516999</v>
      </c>
      <c r="R489" s="116">
        <v>1.16186770809884</v>
      </c>
      <c r="S489" s="111">
        <v>-4.0231742309666796</v>
      </c>
      <c r="T489" s="111">
        <v>-4.0607890763444603</v>
      </c>
      <c r="U489" s="111">
        <v>-9.5038985470997392</v>
      </c>
      <c r="V489" s="111">
        <v>-4.0236424736206002</v>
      </c>
      <c r="W489" s="111">
        <v>-9.35707077642423</v>
      </c>
      <c r="X489" s="111">
        <v>2.4479290000000002E-3</v>
      </c>
      <c r="Y489" s="111">
        <v>2.3512630000000001E-3</v>
      </c>
      <c r="Z489" s="117">
        <v>1.0171E-5</v>
      </c>
      <c r="AA489" s="117">
        <v>1.0171E-5</v>
      </c>
      <c r="AB489" s="118">
        <f t="shared" si="286"/>
        <v>3.4112868461596939E-2</v>
      </c>
      <c r="AC489" s="119">
        <f t="shared" si="287"/>
        <v>2.2225954425622609E-14</v>
      </c>
      <c r="AD489" s="119">
        <f t="shared" si="288"/>
        <v>2.2285485881951138E-14</v>
      </c>
      <c r="AE489" s="119">
        <f t="shared" si="289"/>
        <v>5.5969226390573943E-7</v>
      </c>
      <c r="AF489" s="120">
        <f t="shared" si="290"/>
        <v>2.4729398857081781E-4</v>
      </c>
      <c r="AG489" s="119">
        <f t="shared" si="291"/>
        <v>1.0361928743352504E-15</v>
      </c>
      <c r="AH489" s="111"/>
      <c r="AI489" s="111"/>
      <c r="AJ489" s="111"/>
      <c r="AK489" s="111"/>
      <c r="AL489" s="111"/>
      <c r="AM489" s="111"/>
      <c r="AN489" s="111"/>
      <c r="AO489" s="111"/>
      <c r="AP489" s="111"/>
      <c r="AQ489" s="111"/>
      <c r="AR489" s="111"/>
      <c r="AS489" s="111"/>
      <c r="AT489" s="111"/>
      <c r="AU489" s="111"/>
      <c r="AV489" s="111"/>
      <c r="AW489" s="111"/>
      <c r="AX489" s="111"/>
      <c r="AY489" s="111"/>
      <c r="AZ489" s="111"/>
      <c r="BA489" s="111"/>
      <c r="BB489" s="160">
        <v>2.5949288798950176</v>
      </c>
      <c r="BC489" s="161">
        <f t="shared" si="285"/>
        <v>2900.0187982656962</v>
      </c>
    </row>
    <row r="490" spans="1:55" s="110" customFormat="1" x14ac:dyDescent="0.2">
      <c r="A490" s="110" t="s">
        <v>141</v>
      </c>
      <c r="B490" s="111">
        <v>1300</v>
      </c>
      <c r="C490" s="112" t="s">
        <v>155</v>
      </c>
      <c r="D490" s="113" t="s">
        <v>4</v>
      </c>
      <c r="E490" s="114" t="s">
        <v>151</v>
      </c>
      <c r="F490" s="111">
        <v>0</v>
      </c>
      <c r="G490" s="111">
        <f t="shared" si="274"/>
        <v>1</v>
      </c>
      <c r="H490" s="114" t="s">
        <v>146</v>
      </c>
      <c r="I490" s="112" t="s">
        <v>144</v>
      </c>
      <c r="J490" s="111"/>
      <c r="K490" s="111">
        <v>2.2000000000000002</v>
      </c>
      <c r="L490" s="115">
        <v>6.7957866123003701</v>
      </c>
      <c r="M490" s="111">
        <v>0.13911257599999999</v>
      </c>
      <c r="N490" s="111">
        <v>1</v>
      </c>
      <c r="O490" s="111">
        <v>0</v>
      </c>
      <c r="P490" s="116">
        <v>1.01782010309983</v>
      </c>
      <c r="Q490" s="116">
        <v>1.0173818751412</v>
      </c>
      <c r="R490" s="116">
        <v>1.36044764089513</v>
      </c>
      <c r="S490" s="111">
        <v>-4.0322747521043896</v>
      </c>
      <c r="T490" s="111">
        <v>-4.0549012959738597</v>
      </c>
      <c r="U490" s="111">
        <v>-9.48083613353635</v>
      </c>
      <c r="V490" s="111">
        <v>-4.0327612382376499</v>
      </c>
      <c r="W490" s="111">
        <v>-9.2084045512300907</v>
      </c>
      <c r="X490" s="111">
        <v>2.4479290000000002E-3</v>
      </c>
      <c r="Y490" s="111">
        <v>2.3512630000000001E-3</v>
      </c>
      <c r="Z490" s="117">
        <v>1.0171E-5</v>
      </c>
      <c r="AA490" s="117">
        <v>1.0171E-5</v>
      </c>
      <c r="AB490" s="118">
        <f t="shared" si="286"/>
        <v>3.3803831910776849E-2</v>
      </c>
      <c r="AC490" s="119">
        <f t="shared" si="287"/>
        <v>2.2024604243004242E-14</v>
      </c>
      <c r="AD490" s="119">
        <f t="shared" si="288"/>
        <v>2.2417084961347531E-14</v>
      </c>
      <c r="AE490" s="119">
        <f t="shared" si="289"/>
        <v>5.6299732923235776E-7</v>
      </c>
      <c r="AF490" s="120">
        <f t="shared" si="290"/>
        <v>2.4504922319604704E-4</v>
      </c>
      <c r="AG490" s="119">
        <f t="shared" si="291"/>
        <v>1.0267870254533807E-15</v>
      </c>
      <c r="AH490" s="111"/>
      <c r="AI490" s="111"/>
      <c r="AJ490" s="111"/>
      <c r="AK490" s="111"/>
      <c r="AL490" s="111"/>
      <c r="AM490" s="111"/>
      <c r="AN490" s="111"/>
      <c r="AO490" s="111"/>
      <c r="AP490" s="111"/>
      <c r="AQ490" s="111"/>
      <c r="AR490" s="111"/>
      <c r="AS490" s="111"/>
      <c r="AT490" s="111"/>
      <c r="AU490" s="111"/>
      <c r="AV490" s="111"/>
      <c r="AW490" s="111"/>
      <c r="AX490" s="111"/>
      <c r="AY490" s="111"/>
      <c r="AZ490" s="111"/>
      <c r="BA490" s="111"/>
      <c r="BB490" s="160">
        <v>2.5949288798950176</v>
      </c>
      <c r="BC490" s="161">
        <f t="shared" si="285"/>
        <v>2900.0187982656962</v>
      </c>
    </row>
    <row r="491" spans="1:55" s="162" customFormat="1" x14ac:dyDescent="0.2">
      <c r="A491" s="77" t="s">
        <v>141</v>
      </c>
      <c r="B491" s="78">
        <v>1300</v>
      </c>
      <c r="C491" s="78" t="s">
        <v>155</v>
      </c>
      <c r="D491" s="79" t="s">
        <v>4</v>
      </c>
      <c r="E491" s="79" t="s">
        <v>142</v>
      </c>
      <c r="F491" s="78">
        <v>0</v>
      </c>
      <c r="G491" s="78">
        <f t="shared" si="274"/>
        <v>1</v>
      </c>
      <c r="H491" s="79" t="s">
        <v>143</v>
      </c>
      <c r="I491" s="78" t="s">
        <v>144</v>
      </c>
      <c r="J491" s="78"/>
      <c r="K491" s="78">
        <v>5.0999999999999996</v>
      </c>
      <c r="L491" s="80">
        <v>15.7538689648781</v>
      </c>
      <c r="M491" s="78">
        <v>0.109410113</v>
      </c>
      <c r="N491" s="78">
        <v>1</v>
      </c>
      <c r="O491" s="78">
        <v>0</v>
      </c>
      <c r="P491" s="81">
        <v>0.99746151783279002</v>
      </c>
      <c r="Q491" s="81">
        <v>1.1432349648317399</v>
      </c>
      <c r="R491" s="81">
        <v>1.3758273340735501</v>
      </c>
      <c r="S491" s="78">
        <v>-3.8079299234719199</v>
      </c>
      <c r="T491" s="78">
        <v>-3.85076136341769</v>
      </c>
      <c r="U491" s="78">
        <v>-9.1600668071300699</v>
      </c>
      <c r="V491" s="78">
        <v>-3.8081518008987998</v>
      </c>
      <c r="W491" s="78">
        <v>-8.9725536595197699</v>
      </c>
      <c r="X491" s="78">
        <v>2.4479290000000002E-3</v>
      </c>
      <c r="Y491" s="78">
        <v>2.3512630000000001E-3</v>
      </c>
      <c r="Z491" s="82">
        <v>1.0171E-5</v>
      </c>
      <c r="AA491" s="82">
        <v>1.0171E-5</v>
      </c>
      <c r="AB491" s="83">
        <f t="shared" si="286"/>
        <v>4.2305580109614438E-2</v>
      </c>
      <c r="AC491" s="82">
        <f t="shared" si="287"/>
        <v>2.7563847247977778E-14</v>
      </c>
      <c r="AD491" s="82">
        <f t="shared" si="288"/>
        <v>2.7493876913279086E-14</v>
      </c>
      <c r="AE491" s="82">
        <f t="shared" si="289"/>
        <v>6.9049920179670125E-7</v>
      </c>
      <c r="AF491" s="84">
        <f t="shared" si="290"/>
        <v>3.0676087604991886E-4</v>
      </c>
      <c r="AG491" s="82">
        <f t="shared" si="291"/>
        <v>1.2853666024183928E-15</v>
      </c>
      <c r="AH491" s="78"/>
      <c r="AI491" s="78"/>
      <c r="AJ491" s="78"/>
      <c r="AK491" s="78"/>
      <c r="AL491" s="78"/>
      <c r="AM491" s="78"/>
      <c r="AN491" s="78"/>
      <c r="AO491" s="78"/>
      <c r="AP491" s="78"/>
      <c r="AQ491" s="78"/>
      <c r="AR491" s="78"/>
      <c r="AS491" s="78"/>
      <c r="AT491" s="78"/>
      <c r="AU491" s="78"/>
      <c r="AV491" s="78"/>
      <c r="AW491" s="78"/>
      <c r="AX491" s="78"/>
      <c r="AY491" s="78"/>
      <c r="AZ491" s="78"/>
      <c r="BA491" s="78"/>
      <c r="BB491" s="80">
        <v>2.6904996871265818</v>
      </c>
      <c r="BC491" s="85">
        <f t="shared" si="285"/>
        <v>2874.7577919489736</v>
      </c>
    </row>
    <row r="492" spans="1:55" s="162" customFormat="1" x14ac:dyDescent="0.2">
      <c r="A492" s="77" t="s">
        <v>141</v>
      </c>
      <c r="B492" s="78">
        <v>1300</v>
      </c>
      <c r="C492" s="78" t="s">
        <v>155</v>
      </c>
      <c r="D492" s="79" t="s">
        <v>4</v>
      </c>
      <c r="E492" s="79" t="s">
        <v>142</v>
      </c>
      <c r="F492" s="78">
        <v>0</v>
      </c>
      <c r="G492" s="78">
        <f t="shared" si="274"/>
        <v>1</v>
      </c>
      <c r="H492" s="79" t="s">
        <v>145</v>
      </c>
      <c r="I492" s="78" t="s">
        <v>144</v>
      </c>
      <c r="J492" s="78"/>
      <c r="K492" s="78">
        <v>5.0999999999999996</v>
      </c>
      <c r="L492" s="80">
        <v>15.7538689648781</v>
      </c>
      <c r="M492" s="78">
        <v>0.109410113</v>
      </c>
      <c r="N492" s="78">
        <v>1</v>
      </c>
      <c r="O492" s="78">
        <v>0</v>
      </c>
      <c r="P492" s="81">
        <v>1.0024886716691901</v>
      </c>
      <c r="Q492" s="81">
        <v>1.0000536980503101</v>
      </c>
      <c r="R492" s="81">
        <v>1.1415331379771501</v>
      </c>
      <c r="S492" s="78">
        <v>-3.7831738201034599</v>
      </c>
      <c r="T492" s="78">
        <v>-3.8209779704190501</v>
      </c>
      <c r="U492" s="78">
        <v>-9.2640916497408696</v>
      </c>
      <c r="V492" s="78">
        <v>-3.7835791611379999</v>
      </c>
      <c r="W492" s="78">
        <v>-9.1346640506684498</v>
      </c>
      <c r="X492" s="78">
        <v>2.4479290000000002E-3</v>
      </c>
      <c r="Y492" s="78">
        <v>2.3512630000000001E-3</v>
      </c>
      <c r="Z492" s="82">
        <v>1.0171E-5</v>
      </c>
      <c r="AA492" s="82">
        <v>1.0171E-5</v>
      </c>
      <c r="AB492" s="83">
        <f t="shared" si="286"/>
        <v>4.3365972864310542E-2</v>
      </c>
      <c r="AC492" s="82">
        <f t="shared" si="287"/>
        <v>2.825473728748496E-14</v>
      </c>
      <c r="AD492" s="82">
        <f t="shared" si="288"/>
        <v>2.8325054051692731E-14</v>
      </c>
      <c r="AE492" s="82">
        <f t="shared" si="289"/>
        <v>7.113739279197781E-7</v>
      </c>
      <c r="AF492" s="84">
        <f t="shared" si="290"/>
        <v>3.1439217716938749E-4</v>
      </c>
      <c r="AG492" s="82">
        <f t="shared" si="291"/>
        <v>1.3173427126651468E-15</v>
      </c>
      <c r="AH492" s="78"/>
      <c r="AI492" s="78"/>
      <c r="AJ492" s="78"/>
      <c r="AK492" s="78"/>
      <c r="AL492" s="78"/>
      <c r="AM492" s="78"/>
      <c r="AN492" s="78"/>
      <c r="AO492" s="78"/>
      <c r="AP492" s="78"/>
      <c r="AQ492" s="78"/>
      <c r="AR492" s="78"/>
      <c r="AS492" s="78"/>
      <c r="AT492" s="78"/>
      <c r="AU492" s="78"/>
      <c r="AV492" s="78"/>
      <c r="AW492" s="78"/>
      <c r="AX492" s="78"/>
      <c r="AY492" s="78"/>
      <c r="AZ492" s="78"/>
      <c r="BA492" s="78"/>
      <c r="BB492" s="80">
        <v>2.6904996871265818</v>
      </c>
      <c r="BC492" s="85">
        <f t="shared" si="285"/>
        <v>2874.7577919489736</v>
      </c>
    </row>
    <row r="493" spans="1:55" s="162" customFormat="1" x14ac:dyDescent="0.2">
      <c r="A493" s="77" t="s">
        <v>141</v>
      </c>
      <c r="B493" s="78">
        <v>1300</v>
      </c>
      <c r="C493" s="78" t="s">
        <v>155</v>
      </c>
      <c r="D493" s="79" t="s">
        <v>4</v>
      </c>
      <c r="E493" s="79" t="s">
        <v>142</v>
      </c>
      <c r="F493" s="78">
        <v>0</v>
      </c>
      <c r="G493" s="78">
        <f t="shared" si="274"/>
        <v>1</v>
      </c>
      <c r="H493" s="79" t="s">
        <v>146</v>
      </c>
      <c r="I493" s="78" t="s">
        <v>144</v>
      </c>
      <c r="J493" s="78"/>
      <c r="K493" s="78">
        <v>5.0999999999999996</v>
      </c>
      <c r="L493" s="80">
        <v>15.7538689648781</v>
      </c>
      <c r="M493" s="78">
        <v>0.109410113</v>
      </c>
      <c r="N493" s="78">
        <v>1</v>
      </c>
      <c r="O493" s="78">
        <v>0</v>
      </c>
      <c r="P493" s="81">
        <v>1.0009440468448301</v>
      </c>
      <c r="Q493" s="81">
        <v>1.0390785620846299</v>
      </c>
      <c r="R493" s="81">
        <v>1.3142332375327399</v>
      </c>
      <c r="S493" s="78">
        <v>-3.7866957327372601</v>
      </c>
      <c r="T493" s="78">
        <v>-3.8260418615941298</v>
      </c>
      <c r="U493" s="78">
        <v>-9.2308749150950504</v>
      </c>
      <c r="V493" s="78">
        <v>-3.78716621722219</v>
      </c>
      <c r="W493" s="78">
        <v>-8.9973699172840504</v>
      </c>
      <c r="X493" s="78">
        <v>2.4479290000000002E-3</v>
      </c>
      <c r="Y493" s="78">
        <v>2.3512630000000001E-3</v>
      </c>
      <c r="Z493" s="82">
        <v>1.0171E-5</v>
      </c>
      <c r="AA493" s="82">
        <v>1.0171E-5</v>
      </c>
      <c r="AB493" s="83">
        <f t="shared" si="286"/>
        <v>4.3213510334052165E-2</v>
      </c>
      <c r="AC493" s="82">
        <f t="shared" si="287"/>
        <v>2.8155401599753141E-14</v>
      </c>
      <c r="AD493" s="82">
        <f t="shared" si="288"/>
        <v>2.8181981617798311E-14</v>
      </c>
      <c r="AE493" s="82">
        <f t="shared" si="289"/>
        <v>7.0778071326639127E-7</v>
      </c>
      <c r="AF493" s="84">
        <f t="shared" si="290"/>
        <v>3.1326645501874759E-4</v>
      </c>
      <c r="AG493" s="82">
        <f t="shared" si="291"/>
        <v>1.3126257954537105E-15</v>
      </c>
      <c r="AH493" s="78"/>
      <c r="AI493" s="78"/>
      <c r="AJ493" s="78"/>
      <c r="AK493" s="78"/>
      <c r="AL493" s="78"/>
      <c r="AM493" s="78"/>
      <c r="AN493" s="78"/>
      <c r="AO493" s="78"/>
      <c r="AP493" s="78"/>
      <c r="AQ493" s="78"/>
      <c r="AR493" s="78"/>
      <c r="AS493" s="78"/>
      <c r="AT493" s="78"/>
      <c r="AU493" s="78"/>
      <c r="AV493" s="78"/>
      <c r="AW493" s="78"/>
      <c r="AX493" s="78"/>
      <c r="AY493" s="78"/>
      <c r="AZ493" s="78"/>
      <c r="BA493" s="78"/>
      <c r="BB493" s="80">
        <v>2.6904996871265818</v>
      </c>
      <c r="BC493" s="85">
        <f t="shared" si="285"/>
        <v>2874.7577919489736</v>
      </c>
    </row>
    <row r="494" spans="1:55" s="110" customFormat="1" x14ac:dyDescent="0.2">
      <c r="A494" s="110" t="s">
        <v>141</v>
      </c>
      <c r="B494" s="111">
        <v>1300</v>
      </c>
      <c r="C494" s="112" t="s">
        <v>155</v>
      </c>
      <c r="D494" s="113" t="s">
        <v>4</v>
      </c>
      <c r="E494" s="114" t="s">
        <v>151</v>
      </c>
      <c r="F494" s="111">
        <v>0</v>
      </c>
      <c r="G494" s="111">
        <f t="shared" si="274"/>
        <v>1</v>
      </c>
      <c r="H494" s="114" t="s">
        <v>143</v>
      </c>
      <c r="I494" s="112" t="s">
        <v>144</v>
      </c>
      <c r="J494" s="111"/>
      <c r="K494" s="111">
        <v>5.0999999999999996</v>
      </c>
      <c r="L494" s="115">
        <v>15.7538689648781</v>
      </c>
      <c r="M494" s="111">
        <v>0.109410113</v>
      </c>
      <c r="N494" s="111">
        <v>1</v>
      </c>
      <c r="O494" s="111">
        <v>0</v>
      </c>
      <c r="P494" s="116">
        <v>1.0135439055162301</v>
      </c>
      <c r="Q494" s="116">
        <v>1.18711496406123</v>
      </c>
      <c r="R494" s="116">
        <v>1.4127064227306101</v>
      </c>
      <c r="S494" s="111">
        <v>-3.82212368452655</v>
      </c>
      <c r="T494" s="111">
        <v>-3.84896040823772</v>
      </c>
      <c r="U494" s="111">
        <v>-9.1206018206094601</v>
      </c>
      <c r="V494" s="111">
        <v>-3.8223462573134599</v>
      </c>
      <c r="W494" s="111">
        <v>-8.9602960502663205</v>
      </c>
      <c r="X494" s="111">
        <v>2.4479290000000002E-3</v>
      </c>
      <c r="Y494" s="111">
        <v>2.3512630000000001E-3</v>
      </c>
      <c r="Z494" s="117">
        <v>1.0171E-5</v>
      </c>
      <c r="AA494" s="117">
        <v>1.0171E-5</v>
      </c>
      <c r="AB494" s="118">
        <f t="shared" si="286"/>
        <v>4.1709346224789334E-2</v>
      </c>
      <c r="AC494" s="119">
        <f t="shared" si="287"/>
        <v>2.717537604198544E-14</v>
      </c>
      <c r="AD494" s="119">
        <f t="shared" si="288"/>
        <v>2.7543436767466112E-14</v>
      </c>
      <c r="AE494" s="119">
        <f t="shared" si="289"/>
        <v>6.9174388037969058E-7</v>
      </c>
      <c r="AF494" s="120">
        <f t="shared" si="290"/>
        <v>3.0243732995146049E-4</v>
      </c>
      <c r="AG494" s="119">
        <f t="shared" si="291"/>
        <v>1.2672504011917722E-15</v>
      </c>
      <c r="AH494" s="111"/>
      <c r="AI494" s="111"/>
      <c r="AJ494" s="111"/>
      <c r="AK494" s="111"/>
      <c r="AL494" s="111"/>
      <c r="AM494" s="111"/>
      <c r="AN494" s="111"/>
      <c r="AO494" s="111"/>
      <c r="AP494" s="111"/>
      <c r="AQ494" s="111"/>
      <c r="AR494" s="111"/>
      <c r="AS494" s="111"/>
      <c r="AT494" s="111"/>
      <c r="AU494" s="111"/>
      <c r="AV494" s="111"/>
      <c r="AW494" s="111"/>
      <c r="AX494" s="111"/>
      <c r="AY494" s="111"/>
      <c r="AZ494" s="111"/>
      <c r="BA494" s="111"/>
      <c r="BB494" s="160">
        <v>2.6904996871265818</v>
      </c>
      <c r="BC494" s="161">
        <f t="shared" si="285"/>
        <v>2874.7577919489736</v>
      </c>
    </row>
    <row r="495" spans="1:55" s="110" customFormat="1" x14ac:dyDescent="0.2">
      <c r="A495" s="110" t="s">
        <v>141</v>
      </c>
      <c r="B495" s="111">
        <v>1300</v>
      </c>
      <c r="C495" s="112" t="s">
        <v>155</v>
      </c>
      <c r="D495" s="113" t="s">
        <v>4</v>
      </c>
      <c r="E495" s="114" t="s">
        <v>151</v>
      </c>
      <c r="F495" s="111">
        <v>0</v>
      </c>
      <c r="G495" s="111">
        <f t="shared" si="274"/>
        <v>1</v>
      </c>
      <c r="H495" s="114" t="s">
        <v>145</v>
      </c>
      <c r="I495" s="112" t="s">
        <v>144</v>
      </c>
      <c r="J495" s="111"/>
      <c r="K495" s="111">
        <v>5.0999999999999996</v>
      </c>
      <c r="L495" s="115">
        <v>15.7538689648781</v>
      </c>
      <c r="M495" s="111">
        <v>0.109410113</v>
      </c>
      <c r="N495" s="111">
        <v>1</v>
      </c>
      <c r="O495" s="111">
        <v>0</v>
      </c>
      <c r="P495" s="116">
        <v>1.0024886716692201</v>
      </c>
      <c r="Q495" s="116">
        <v>1.00005369817071</v>
      </c>
      <c r="R495" s="116">
        <v>1.1415331379020599</v>
      </c>
      <c r="S495" s="111">
        <v>-3.78317373644918</v>
      </c>
      <c r="T495" s="111">
        <v>-3.8209778867647399</v>
      </c>
      <c r="U495" s="111">
        <v>-9.2640915659661598</v>
      </c>
      <c r="V495" s="111">
        <v>-3.78357930355895</v>
      </c>
      <c r="W495" s="111">
        <v>-9.1346641931551904</v>
      </c>
      <c r="X495" s="111">
        <v>2.4479290000000002E-3</v>
      </c>
      <c r="Y495" s="111">
        <v>2.3512630000000001E-3</v>
      </c>
      <c r="Z495" s="117">
        <v>1.0171E-5</v>
      </c>
      <c r="AA495" s="117">
        <v>1.0171E-5</v>
      </c>
      <c r="AB495" s="118">
        <f t="shared" si="286"/>
        <v>4.3365976492059921E-2</v>
      </c>
      <c r="AC495" s="119">
        <f t="shared" si="287"/>
        <v>2.8254739651114761E-14</v>
      </c>
      <c r="AD495" s="119">
        <f t="shared" si="288"/>
        <v>2.832505642120568E-14</v>
      </c>
      <c r="AE495" s="119">
        <f t="shared" si="289"/>
        <v>7.1137398742927572E-7</v>
      </c>
      <c r="AF495" s="120">
        <f t="shared" si="290"/>
        <v>3.1439213239335803E-4</v>
      </c>
      <c r="AG495" s="119">
        <f t="shared" si="291"/>
        <v>1.3173425250479592E-15</v>
      </c>
      <c r="AH495" s="111"/>
      <c r="AI495" s="111"/>
      <c r="AJ495" s="111"/>
      <c r="AK495" s="111"/>
      <c r="AL495" s="111"/>
      <c r="AM495" s="111"/>
      <c r="AN495" s="111"/>
      <c r="AO495" s="111"/>
      <c r="AP495" s="111"/>
      <c r="AQ495" s="111"/>
      <c r="AR495" s="111"/>
      <c r="AS495" s="111"/>
      <c r="AT495" s="111"/>
      <c r="AU495" s="111"/>
      <c r="AV495" s="111"/>
      <c r="AW495" s="111"/>
      <c r="AX495" s="111"/>
      <c r="AY495" s="111"/>
      <c r="AZ495" s="111"/>
      <c r="BA495" s="111"/>
      <c r="BB495" s="160">
        <v>2.6904996871265818</v>
      </c>
      <c r="BC495" s="161">
        <f t="shared" si="285"/>
        <v>2874.7577919489736</v>
      </c>
    </row>
    <row r="496" spans="1:55" s="110" customFormat="1" x14ac:dyDescent="0.2">
      <c r="A496" s="110" t="s">
        <v>141</v>
      </c>
      <c r="B496" s="111">
        <v>1300</v>
      </c>
      <c r="C496" s="112" t="s">
        <v>155</v>
      </c>
      <c r="D496" s="113" t="s">
        <v>4</v>
      </c>
      <c r="E496" s="114" t="s">
        <v>151</v>
      </c>
      <c r="F496" s="111">
        <v>0</v>
      </c>
      <c r="G496" s="111">
        <f t="shared" si="274"/>
        <v>1</v>
      </c>
      <c r="H496" s="114" t="s">
        <v>146</v>
      </c>
      <c r="I496" s="112" t="s">
        <v>144</v>
      </c>
      <c r="J496" s="111"/>
      <c r="K496" s="111">
        <v>5.0999999999999996</v>
      </c>
      <c r="L496" s="115">
        <v>15.7538689648781</v>
      </c>
      <c r="M496" s="111">
        <v>0.109410113</v>
      </c>
      <c r="N496" s="111">
        <v>1</v>
      </c>
      <c r="O496" s="111">
        <v>0</v>
      </c>
      <c r="P496" s="116">
        <v>1.0067919361969</v>
      </c>
      <c r="Q496" s="116">
        <v>1.0496785151412</v>
      </c>
      <c r="R496" s="116">
        <v>1.32878862899411</v>
      </c>
      <c r="S496" s="111">
        <v>-3.79238564818478</v>
      </c>
      <c r="T496" s="111">
        <v>-3.8259064036471502</v>
      </c>
      <c r="U496" s="111">
        <v>-9.2205898383456208</v>
      </c>
      <c r="V496" s="111">
        <v>-3.7927670123740298</v>
      </c>
      <c r="W496" s="111">
        <v>-8.9919563967432801</v>
      </c>
      <c r="X496" s="111">
        <v>2.4479290000000002E-3</v>
      </c>
      <c r="Y496" s="111">
        <v>2.3512630000000001E-3</v>
      </c>
      <c r="Z496" s="117">
        <v>1.0171E-5</v>
      </c>
      <c r="AA496" s="117">
        <v>1.0171E-5</v>
      </c>
      <c r="AB496" s="118">
        <f t="shared" si="286"/>
        <v>4.2968327310882216E-2</v>
      </c>
      <c r="AC496" s="119">
        <f t="shared" si="287"/>
        <v>2.7995654649564933E-14</v>
      </c>
      <c r="AD496" s="119">
        <f t="shared" si="288"/>
        <v>2.8185799349735225E-14</v>
      </c>
      <c r="AE496" s="119">
        <f t="shared" si="289"/>
        <v>7.0787659428249644E-7</v>
      </c>
      <c r="AF496" s="120">
        <f t="shared" si="290"/>
        <v>3.1151681802911002E-4</v>
      </c>
      <c r="AG496" s="119">
        <f t="shared" si="291"/>
        <v>1.3052945966978755E-15</v>
      </c>
      <c r="AH496" s="111"/>
      <c r="AI496" s="111"/>
      <c r="AJ496" s="111"/>
      <c r="AK496" s="111"/>
      <c r="AL496" s="111"/>
      <c r="AM496" s="111"/>
      <c r="AN496" s="111"/>
      <c r="AO496" s="111"/>
      <c r="AP496" s="111"/>
      <c r="AQ496" s="111"/>
      <c r="AR496" s="111"/>
      <c r="AS496" s="111"/>
      <c r="AT496" s="111"/>
      <c r="AU496" s="111"/>
      <c r="AV496" s="111"/>
      <c r="AW496" s="111"/>
      <c r="AX496" s="111"/>
      <c r="AY496" s="111"/>
      <c r="AZ496" s="111"/>
      <c r="BA496" s="111"/>
      <c r="BB496" s="160">
        <v>2.6904996871265818</v>
      </c>
      <c r="BC496" s="161">
        <f t="shared" si="285"/>
        <v>2874.7577919489736</v>
      </c>
    </row>
    <row r="497" spans="1:55" s="77" customFormat="1" x14ac:dyDescent="0.2">
      <c r="A497" s="77" t="s">
        <v>141</v>
      </c>
      <c r="B497" s="78">
        <v>1400</v>
      </c>
      <c r="C497" s="78" t="s">
        <v>155</v>
      </c>
      <c r="D497" s="79" t="s">
        <v>4</v>
      </c>
      <c r="E497" s="79" t="s">
        <v>142</v>
      </c>
      <c r="F497" s="78">
        <v>0</v>
      </c>
      <c r="G497" s="78">
        <f t="shared" si="274"/>
        <v>1</v>
      </c>
      <c r="H497" s="79" t="s">
        <v>143</v>
      </c>
      <c r="I497" s="78" t="s">
        <v>144</v>
      </c>
      <c r="J497" s="78"/>
      <c r="K497" s="78">
        <v>3.3</v>
      </c>
      <c r="L497" s="80">
        <v>10.193679918450499</v>
      </c>
      <c r="M497" s="78">
        <v>0.223079217</v>
      </c>
      <c r="N497" s="78">
        <v>1</v>
      </c>
      <c r="O497" s="78">
        <v>0</v>
      </c>
      <c r="P497" s="81">
        <v>1.0119533953042199</v>
      </c>
      <c r="Q497" s="81">
        <v>1.1052176430830101</v>
      </c>
      <c r="R497" s="81">
        <v>1.4057857207076201</v>
      </c>
      <c r="S497" s="78">
        <v>-3.7757655230417102</v>
      </c>
      <c r="T497" s="78">
        <v>-4.0928804996856201</v>
      </c>
      <c r="U497" s="78">
        <v>-9.9030547140513594</v>
      </c>
      <c r="V497" s="78">
        <v>-3.7760393014204801</v>
      </c>
      <c r="W497" s="78">
        <v>-9.6746569095111195</v>
      </c>
      <c r="X497" s="78">
        <v>5.1194309999999998E-3</v>
      </c>
      <c r="Y497" s="78">
        <v>3.6841719999999999E-3</v>
      </c>
      <c r="Z497" s="82">
        <v>9.9899999999999992E-6</v>
      </c>
      <c r="AA497" s="82">
        <v>9.9899999999999992E-6</v>
      </c>
      <c r="AB497" s="83">
        <f t="shared" si="286"/>
        <v>2.0890248187143363E-2</v>
      </c>
      <c r="AC497" s="82">
        <f t="shared" si="287"/>
        <v>1.3610866663707645E-14</v>
      </c>
      <c r="AD497" s="82">
        <f t="shared" si="288"/>
        <v>1.377356273337197E-14</v>
      </c>
      <c r="AE497" s="82">
        <f t="shared" si="289"/>
        <v>3.4591826039261338E-7</v>
      </c>
      <c r="AF497" s="84">
        <f t="shared" si="290"/>
        <v>1.5146886603099952E-4</v>
      </c>
      <c r="AG497" s="82">
        <f t="shared" si="291"/>
        <v>6.3467357444484009E-16</v>
      </c>
      <c r="AH497" s="78"/>
      <c r="AI497" s="78"/>
      <c r="AJ497" s="78"/>
      <c r="AK497" s="78"/>
      <c r="AL497" s="78"/>
      <c r="AM497" s="78"/>
      <c r="AN497" s="78"/>
      <c r="AO497" s="78"/>
      <c r="AP497" s="78"/>
      <c r="AQ497" s="78"/>
      <c r="AR497" s="78"/>
      <c r="AS497" s="78"/>
      <c r="AT497" s="78"/>
      <c r="AU497" s="78"/>
      <c r="AV497" s="78"/>
      <c r="AW497" s="78"/>
      <c r="AX497" s="78"/>
      <c r="AY497" s="78"/>
      <c r="AZ497" s="78"/>
      <c r="BA497" s="78"/>
      <c r="BB497" s="80">
        <v>7.7878110323189622</v>
      </c>
      <c r="BC497" s="85">
        <f t="shared" si="285"/>
        <v>1527.4508284620019</v>
      </c>
    </row>
    <row r="498" spans="1:55" s="77" customFormat="1" x14ac:dyDescent="0.2">
      <c r="A498" s="77" t="s">
        <v>141</v>
      </c>
      <c r="B498" s="78">
        <v>1400</v>
      </c>
      <c r="C498" s="78" t="s">
        <v>155</v>
      </c>
      <c r="D498" s="79" t="s">
        <v>4</v>
      </c>
      <c r="E498" s="79" t="s">
        <v>142</v>
      </c>
      <c r="F498" s="78">
        <v>0</v>
      </c>
      <c r="G498" s="78">
        <f t="shared" si="274"/>
        <v>1</v>
      </c>
      <c r="H498" s="79" t="s">
        <v>145</v>
      </c>
      <c r="I498" s="78" t="s">
        <v>144</v>
      </c>
      <c r="J498" s="78"/>
      <c r="K498" s="78">
        <v>3.3</v>
      </c>
      <c r="L498" s="80">
        <v>10.193679918450499</v>
      </c>
      <c r="M498" s="78">
        <v>0.223079217</v>
      </c>
      <c r="N498" s="78">
        <v>1</v>
      </c>
      <c r="O498" s="78">
        <v>0</v>
      </c>
      <c r="P498" s="81">
        <v>1.0314306240792801</v>
      </c>
      <c r="Q498" s="81">
        <v>1.00066065032775</v>
      </c>
      <c r="R498" s="81">
        <v>1.20015147607449</v>
      </c>
      <c r="S498" s="78">
        <v>-3.7658816854523001</v>
      </c>
      <c r="T498" s="78">
        <v>-4.0639323858781102</v>
      </c>
      <c r="U498" s="78">
        <v>-9.97348844569078</v>
      </c>
      <c r="V498" s="78">
        <v>-3.76620029245831</v>
      </c>
      <c r="W498" s="78">
        <v>-9.8229664999535107</v>
      </c>
      <c r="X498" s="78">
        <v>5.1194309999999998E-3</v>
      </c>
      <c r="Y498" s="78">
        <v>3.6841719999999999E-3</v>
      </c>
      <c r="Z498" s="82">
        <v>9.9899999999999992E-6</v>
      </c>
      <c r="AA498" s="82">
        <v>9.9899999999999992E-6</v>
      </c>
      <c r="AB498" s="83">
        <f t="shared" si="286"/>
        <v>2.1097747764266667E-2</v>
      </c>
      <c r="AC498" s="82">
        <f t="shared" si="287"/>
        <v>1.3746061279477655E-14</v>
      </c>
      <c r="AD498" s="82">
        <f t="shared" si="288"/>
        <v>1.4178108564123665E-14</v>
      </c>
      <c r="AE498" s="82">
        <f t="shared" si="289"/>
        <v>3.5607828890024497E-7</v>
      </c>
      <c r="AF498" s="84">
        <f t="shared" si="290"/>
        <v>1.5296652522060373E-4</v>
      </c>
      <c r="AG498" s="82">
        <f t="shared" si="291"/>
        <v>6.4094895456798524E-16</v>
      </c>
      <c r="AH498" s="78"/>
      <c r="AI498" s="78"/>
      <c r="AJ498" s="78"/>
      <c r="AK498" s="78"/>
      <c r="AL498" s="78"/>
      <c r="AM498" s="78"/>
      <c r="AN498" s="78"/>
      <c r="AO498" s="78"/>
      <c r="AP498" s="78"/>
      <c r="AQ498" s="78"/>
      <c r="AR498" s="78"/>
      <c r="AS498" s="78"/>
      <c r="AT498" s="78"/>
      <c r="AU498" s="78"/>
      <c r="AV498" s="78"/>
      <c r="AW498" s="78"/>
      <c r="AX498" s="78"/>
      <c r="AY498" s="78"/>
      <c r="AZ498" s="78"/>
      <c r="BA498" s="78"/>
      <c r="BB498" s="80">
        <v>7.7878110323189622</v>
      </c>
      <c r="BC498" s="85">
        <f t="shared" si="285"/>
        <v>1527.4508284620019</v>
      </c>
    </row>
    <row r="499" spans="1:55" s="77" customFormat="1" x14ac:dyDescent="0.2">
      <c r="A499" s="77" t="s">
        <v>141</v>
      </c>
      <c r="B499" s="78">
        <v>1400</v>
      </c>
      <c r="C499" s="78" t="s">
        <v>155</v>
      </c>
      <c r="D499" s="79" t="s">
        <v>4</v>
      </c>
      <c r="E499" s="79" t="s">
        <v>142</v>
      </c>
      <c r="F499" s="78">
        <v>0</v>
      </c>
      <c r="G499" s="78">
        <f t="shared" si="274"/>
        <v>1</v>
      </c>
      <c r="H499" s="79" t="s">
        <v>146</v>
      </c>
      <c r="I499" s="78" t="s">
        <v>144</v>
      </c>
      <c r="J499" s="78"/>
      <c r="K499" s="78">
        <v>3.3</v>
      </c>
      <c r="L499" s="80">
        <v>10.193679918450499</v>
      </c>
      <c r="M499" s="78">
        <v>0.223079217</v>
      </c>
      <c r="N499" s="78">
        <v>1</v>
      </c>
      <c r="O499" s="78">
        <v>0</v>
      </c>
      <c r="P499" s="81">
        <v>1.02682228980656</v>
      </c>
      <c r="Q499" s="81">
        <v>1.02929492018432</v>
      </c>
      <c r="R499" s="81">
        <v>1.3146295602192699</v>
      </c>
      <c r="S499" s="78">
        <v>-3.76619285041716</v>
      </c>
      <c r="T499" s="78">
        <v>-4.0687214669844298</v>
      </c>
      <c r="U499" s="78">
        <v>-9.9500639346672006</v>
      </c>
      <c r="V499" s="78">
        <v>-3.7665366687284898</v>
      </c>
      <c r="W499" s="78">
        <v>-9.7321957324247705</v>
      </c>
      <c r="X499" s="78">
        <v>5.1194309999999998E-3</v>
      </c>
      <c r="Y499" s="78">
        <v>3.6841719999999999E-3</v>
      </c>
      <c r="Z499" s="82">
        <v>9.9899999999999992E-6</v>
      </c>
      <c r="AA499" s="82">
        <v>9.9899999999999992E-6</v>
      </c>
      <c r="AB499" s="83">
        <f t="shared" si="286"/>
        <v>2.1091183905599362E-2</v>
      </c>
      <c r="AC499" s="82">
        <f t="shared" si="287"/>
        <v>1.3741784652205458E-14</v>
      </c>
      <c r="AD499" s="82">
        <f t="shared" si="288"/>
        <v>1.4110370782606252E-14</v>
      </c>
      <c r="AE499" s="82">
        <f t="shared" si="289"/>
        <v>3.5437707796455973E-7</v>
      </c>
      <c r="AF499" s="84">
        <f t="shared" si="290"/>
        <v>1.529150795644217E-4</v>
      </c>
      <c r="AG499" s="82">
        <f t="shared" si="291"/>
        <v>6.4073339080657156E-16</v>
      </c>
      <c r="AH499" s="78"/>
      <c r="AI499" s="78"/>
      <c r="AJ499" s="78"/>
      <c r="AK499" s="78"/>
      <c r="AL499" s="78"/>
      <c r="AM499" s="78"/>
      <c r="AN499" s="78"/>
      <c r="AO499" s="78"/>
      <c r="AP499" s="78"/>
      <c r="AQ499" s="78"/>
      <c r="AR499" s="78"/>
      <c r="AS499" s="78"/>
      <c r="AT499" s="78"/>
      <c r="AU499" s="78"/>
      <c r="AV499" s="78"/>
      <c r="AW499" s="78"/>
      <c r="AX499" s="78"/>
      <c r="AY499" s="78"/>
      <c r="AZ499" s="78"/>
      <c r="BA499" s="78"/>
      <c r="BB499" s="80">
        <v>7.7878110323189622</v>
      </c>
      <c r="BC499" s="85">
        <f t="shared" si="285"/>
        <v>1527.4508284620019</v>
      </c>
    </row>
    <row r="500" spans="1:55" s="162" customFormat="1" x14ac:dyDescent="0.2">
      <c r="A500" s="77" t="s">
        <v>141</v>
      </c>
      <c r="B500" s="78">
        <v>1400</v>
      </c>
      <c r="C500" s="78" t="s">
        <v>155</v>
      </c>
      <c r="D500" s="79" t="s">
        <v>4</v>
      </c>
      <c r="E500" s="79" t="s">
        <v>142</v>
      </c>
      <c r="F500" s="78">
        <v>0</v>
      </c>
      <c r="G500" s="78">
        <f t="shared" si="274"/>
        <v>1</v>
      </c>
      <c r="H500" s="79" t="s">
        <v>143</v>
      </c>
      <c r="I500" s="78" t="s">
        <v>144</v>
      </c>
      <c r="J500" s="78"/>
      <c r="K500" s="78">
        <v>5.0999999999999996</v>
      </c>
      <c r="L500" s="80">
        <v>15.7538689648781</v>
      </c>
      <c r="M500" s="78">
        <v>0.20501027099999999</v>
      </c>
      <c r="N500" s="78">
        <v>1</v>
      </c>
      <c r="O500" s="78">
        <v>0</v>
      </c>
      <c r="P500" s="81">
        <v>1.0138705023972401</v>
      </c>
      <c r="Q500" s="81">
        <v>1.1260138756699301</v>
      </c>
      <c r="R500" s="81">
        <v>1.4184434288824801</v>
      </c>
      <c r="S500" s="78">
        <v>-3.6919095600430301</v>
      </c>
      <c r="T500" s="78">
        <v>-4.0071318670748504</v>
      </c>
      <c r="U500" s="78">
        <v>-9.7986645064652595</v>
      </c>
      <c r="V500" s="78">
        <v>-3.6921826713644701</v>
      </c>
      <c r="W500" s="78">
        <v>-9.5818365642207493</v>
      </c>
      <c r="X500" s="78">
        <v>5.1194309999999998E-3</v>
      </c>
      <c r="Y500" s="78">
        <v>3.6841719999999999E-3</v>
      </c>
      <c r="Z500" s="82">
        <v>9.9899999999999992E-6</v>
      </c>
      <c r="AA500" s="82">
        <v>9.9899999999999992E-6</v>
      </c>
      <c r="AB500" s="83">
        <f t="shared" si="286"/>
        <v>2.2717565121549085E-2</v>
      </c>
      <c r="AC500" s="82">
        <f t="shared" si="287"/>
        <v>1.4801439744684158E-14</v>
      </c>
      <c r="AD500" s="82">
        <f t="shared" si="288"/>
        <v>1.5006743150145404E-14</v>
      </c>
      <c r="AE500" s="82">
        <f t="shared" si="289"/>
        <v>3.7688915970009206E-7</v>
      </c>
      <c r="AF500" s="84">
        <f t="shared" si="290"/>
        <v>1.6471829786166643E-4</v>
      </c>
      <c r="AG500" s="82">
        <f t="shared" si="291"/>
        <v>6.9019035805640836E-16</v>
      </c>
      <c r="AH500" s="78"/>
      <c r="AI500" s="78"/>
      <c r="AJ500" s="78"/>
      <c r="AK500" s="78"/>
      <c r="AL500" s="78"/>
      <c r="AM500" s="78"/>
      <c r="AN500" s="78"/>
      <c r="AO500" s="78"/>
      <c r="AP500" s="78"/>
      <c r="AQ500" s="78"/>
      <c r="AR500" s="78"/>
      <c r="AS500" s="78"/>
      <c r="AT500" s="78"/>
      <c r="AU500" s="78"/>
      <c r="AV500" s="78"/>
      <c r="AW500" s="78"/>
      <c r="AX500" s="78"/>
      <c r="AY500" s="78"/>
      <c r="AZ500" s="78"/>
      <c r="BA500" s="78"/>
      <c r="BB500" s="80">
        <v>7.7515183207120399</v>
      </c>
      <c r="BC500" s="85">
        <f t="shared" si="285"/>
        <v>1537.0436156708502</v>
      </c>
    </row>
    <row r="501" spans="1:55" s="162" customFormat="1" x14ac:dyDescent="0.2">
      <c r="A501" s="77" t="s">
        <v>141</v>
      </c>
      <c r="B501" s="78">
        <v>1400</v>
      </c>
      <c r="C501" s="78" t="s">
        <v>155</v>
      </c>
      <c r="D501" s="79" t="s">
        <v>4</v>
      </c>
      <c r="E501" s="79" t="s">
        <v>142</v>
      </c>
      <c r="F501" s="78">
        <v>0</v>
      </c>
      <c r="G501" s="78">
        <f t="shared" si="274"/>
        <v>1</v>
      </c>
      <c r="H501" s="79" t="s">
        <v>145</v>
      </c>
      <c r="I501" s="78" t="s">
        <v>144</v>
      </c>
      <c r="J501" s="78"/>
      <c r="K501" s="78">
        <v>5.0999999999999996</v>
      </c>
      <c r="L501" s="80">
        <v>15.7538689648781</v>
      </c>
      <c r="M501" s="78">
        <v>0.20501027099999999</v>
      </c>
      <c r="N501" s="78">
        <v>1</v>
      </c>
      <c r="O501" s="78">
        <v>0</v>
      </c>
      <c r="P501" s="81">
        <v>1.0312338097787801</v>
      </c>
      <c r="Q501" s="81">
        <v>1.0006566386756699</v>
      </c>
      <c r="R501" s="81">
        <v>1.1970568178002701</v>
      </c>
      <c r="S501" s="78">
        <v>-3.6814959180504001</v>
      </c>
      <c r="T501" s="78">
        <v>-3.97973745349316</v>
      </c>
      <c r="U501" s="78">
        <v>-9.8892975223173991</v>
      </c>
      <c r="V501" s="78">
        <v>-3.6815713895525199</v>
      </c>
      <c r="W501" s="78">
        <v>-9.7409194836540998</v>
      </c>
      <c r="X501" s="78">
        <v>5.1194309999999998E-3</v>
      </c>
      <c r="Y501" s="78">
        <v>3.6841719999999999E-3</v>
      </c>
      <c r="Z501" s="82">
        <v>9.9899999999999992E-6</v>
      </c>
      <c r="AA501" s="82">
        <v>9.9899999999999992E-6</v>
      </c>
      <c r="AB501" s="83">
        <f t="shared" si="286"/>
        <v>2.2955373789764071E-2</v>
      </c>
      <c r="AC501" s="82">
        <f t="shared" si="287"/>
        <v>1.4956381995515823E-14</v>
      </c>
      <c r="AD501" s="82">
        <f t="shared" si="288"/>
        <v>1.5423526785742536E-14</v>
      </c>
      <c r="AE501" s="82">
        <f t="shared" si="289"/>
        <v>3.8735653644035637E-7</v>
      </c>
      <c r="AF501" s="84">
        <f t="shared" si="290"/>
        <v>1.6647547661125347E-4</v>
      </c>
      <c r="AG501" s="82">
        <f t="shared" si="291"/>
        <v>6.9755315773374056E-16</v>
      </c>
      <c r="AH501" s="78"/>
      <c r="AI501" s="78"/>
      <c r="AJ501" s="78"/>
      <c r="AK501" s="78"/>
      <c r="AL501" s="78"/>
      <c r="AM501" s="78"/>
      <c r="AN501" s="78"/>
      <c r="AO501" s="78"/>
      <c r="AP501" s="78"/>
      <c r="AQ501" s="78"/>
      <c r="AR501" s="78"/>
      <c r="AS501" s="78"/>
      <c r="AT501" s="78"/>
      <c r="AU501" s="78"/>
      <c r="AV501" s="78"/>
      <c r="AW501" s="78"/>
      <c r="AX501" s="78"/>
      <c r="AY501" s="78"/>
      <c r="AZ501" s="78"/>
      <c r="BA501" s="78"/>
      <c r="BB501" s="80">
        <v>7.7515183207120399</v>
      </c>
      <c r="BC501" s="85">
        <f t="shared" si="285"/>
        <v>1537.0436156708502</v>
      </c>
    </row>
    <row r="502" spans="1:55" s="162" customFormat="1" x14ac:dyDescent="0.2">
      <c r="A502" s="77" t="s">
        <v>141</v>
      </c>
      <c r="B502" s="78">
        <v>1400</v>
      </c>
      <c r="C502" s="78" t="s">
        <v>155</v>
      </c>
      <c r="D502" s="79" t="s">
        <v>4</v>
      </c>
      <c r="E502" s="79" t="s">
        <v>142</v>
      </c>
      <c r="F502" s="78">
        <v>0</v>
      </c>
      <c r="G502" s="78">
        <f t="shared" si="274"/>
        <v>1</v>
      </c>
      <c r="H502" s="79" t="s">
        <v>146</v>
      </c>
      <c r="I502" s="78" t="s">
        <v>144</v>
      </c>
      <c r="J502" s="78"/>
      <c r="K502" s="78">
        <v>5.0999999999999996</v>
      </c>
      <c r="L502" s="80">
        <v>15.7538689648781</v>
      </c>
      <c r="M502" s="78">
        <v>0.20501027099999999</v>
      </c>
      <c r="N502" s="78">
        <v>1</v>
      </c>
      <c r="O502" s="78">
        <v>0</v>
      </c>
      <c r="P502" s="81">
        <v>1.02704300873558</v>
      </c>
      <c r="Q502" s="81">
        <v>1.03717925162863</v>
      </c>
      <c r="R502" s="81">
        <v>1.3221533001858601</v>
      </c>
      <c r="S502" s="78">
        <v>-3.68192731192913</v>
      </c>
      <c r="T502" s="78">
        <v>-3.98424099820858</v>
      </c>
      <c r="U502" s="78">
        <v>-9.8579527199479404</v>
      </c>
      <c r="V502" s="78">
        <v>-3.6820604664765799</v>
      </c>
      <c r="W502" s="78">
        <v>-9.6420127573486596</v>
      </c>
      <c r="X502" s="78">
        <v>5.1194309999999998E-3</v>
      </c>
      <c r="Y502" s="78">
        <v>3.6841719999999999E-3</v>
      </c>
      <c r="Z502" s="82">
        <v>9.9899999999999992E-6</v>
      </c>
      <c r="AA502" s="82">
        <v>9.9899999999999992E-6</v>
      </c>
      <c r="AB502" s="83">
        <f t="shared" si="286"/>
        <v>2.2945473117725407E-2</v>
      </c>
      <c r="AC502" s="82">
        <f t="shared" si="287"/>
        <v>1.4949931295371326E-14</v>
      </c>
      <c r="AD502" s="82">
        <f t="shared" si="288"/>
        <v>1.5354222417988372E-14</v>
      </c>
      <c r="AE502" s="82">
        <f t="shared" si="289"/>
        <v>3.8561598123360185E-7</v>
      </c>
      <c r="AF502" s="84">
        <f t="shared" si="290"/>
        <v>1.6639407720412939E-4</v>
      </c>
      <c r="AG502" s="82">
        <f t="shared" si="291"/>
        <v>6.9721208399343445E-16</v>
      </c>
      <c r="AH502" s="78"/>
      <c r="AI502" s="78"/>
      <c r="AJ502" s="78"/>
      <c r="AK502" s="78"/>
      <c r="AL502" s="78"/>
      <c r="AM502" s="78"/>
      <c r="AN502" s="78"/>
      <c r="AO502" s="78"/>
      <c r="AP502" s="78"/>
      <c r="AQ502" s="78"/>
      <c r="AR502" s="78"/>
      <c r="AS502" s="78"/>
      <c r="AT502" s="78"/>
      <c r="AU502" s="78"/>
      <c r="AV502" s="78"/>
      <c r="AW502" s="78"/>
      <c r="AX502" s="78"/>
      <c r="AY502" s="78"/>
      <c r="AZ502" s="78"/>
      <c r="BA502" s="78"/>
      <c r="BB502" s="80">
        <v>7.7515183207120399</v>
      </c>
      <c r="BC502" s="85">
        <f t="shared" si="285"/>
        <v>1537.0436156708502</v>
      </c>
    </row>
    <row r="507" spans="1:55" x14ac:dyDescent="0.2">
      <c r="P507" s="39"/>
      <c r="Q507" s="39"/>
      <c r="R507" s="39"/>
    </row>
    <row r="508" spans="1:55" x14ac:dyDescent="0.2">
      <c r="P508" s="39"/>
      <c r="Q508" s="39"/>
      <c r="R508" s="39"/>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Citation</vt:lpstr>
      <vt:lpstr>Table S1</vt:lpstr>
      <vt:lpstr>Table S2</vt:lpstr>
      <vt:lpstr>Table S3</vt:lpstr>
      <vt:lpstr>Table S4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Lynne Elkins</dc:creator>
  <cp:lastModifiedBy>Jamie Farquharson</cp:lastModifiedBy>
  <dcterms:created xsi:type="dcterms:W3CDTF">2020-08-25T17:12:03Z</dcterms:created>
  <dcterms:modified xsi:type="dcterms:W3CDTF">2024-09-28T11:39:05Z</dcterms:modified>
</cp:coreProperties>
</file>