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miefarquharson/Desktop/OA/Volcanica/Articles/2024/Issue 2/Prata/Prata/"/>
    </mc:Choice>
  </mc:AlternateContent>
  <xr:revisionPtr revIDLastSave="0" documentId="13_ncr:1_{95F0AB76-2E81-1F47-8237-CABE82B6D75D}" xr6:coauthVersionLast="47" xr6:coauthVersionMax="47" xr10:uidLastSave="{00000000-0000-0000-0000-000000000000}"/>
  <bookViews>
    <workbookView xWindow="4800" yWindow="1040" windowWidth="28800" windowHeight="17860" xr2:uid="{E479D9D2-678A-0843-954B-9C60D077E1E5}"/>
  </bookViews>
  <sheets>
    <sheet name="Citation" sheetId="28" r:id="rId1"/>
    <sheet name="Summary" sheetId="23" r:id="rId2"/>
    <sheet name="Model Parameters" sheetId="1" r:id="rId3"/>
    <sheet name="Statistics" sheetId="25" r:id="rId4"/>
    <sheet name="Krakatau-2" sheetId="24" r:id="rId5"/>
    <sheet name="Krakatau-1" sheetId="3" r:id="rId6"/>
    <sheet name="Raikoke-3" sheetId="6" r:id="rId7"/>
    <sheet name="Raikoke-4" sheetId="7" r:id="rId8"/>
    <sheet name="Tinakula-1" sheetId="26" r:id="rId9"/>
    <sheet name="Tinakula-2" sheetId="8" r:id="rId10"/>
    <sheet name="Aoba" sheetId="9" r:id="rId11"/>
    <sheet name="Calbuco-1" sheetId="22" r:id="rId12"/>
    <sheet name="Calbuco-2" sheetId="10" r:id="rId13"/>
    <sheet name="Hunga 13" sheetId="11" r:id="rId14"/>
    <sheet name="Etna" sheetId="12" r:id="rId15"/>
    <sheet name="Kelut" sheetId="13" r:id="rId16"/>
    <sheet name="Hunga 19 (AHI)" sheetId="14" r:id="rId17"/>
    <sheet name="Hunga 19 (ABI)" sheetId="15" r:id="rId18"/>
    <sheet name="Ulawun-1" sheetId="27" r:id="rId19"/>
    <sheet name="Ulawun-2" sheetId="16" r:id="rId20"/>
    <sheet name="Hunga 15" sheetId="17" r:id="rId21"/>
    <sheet name="Taal" sheetId="18" r:id="rId22"/>
    <sheet name="SVG" sheetId="19" r:id="rId23"/>
    <sheet name="Pinatubo" sheetId="20" r:id="rId24"/>
    <sheet name="Manam" sheetId="21" r:id="rId25"/>
  </sheets>
  <definedNames>
    <definedName name="_xlnm.Print_Area" localSheetId="2">'Model Parameters'!$A$1:$AB$24</definedName>
    <definedName name="test" localSheetId="10">Aoba!$A$3:$F$12</definedName>
    <definedName name="test" localSheetId="11">'Calbuco-1'!$A$4:$F$12</definedName>
    <definedName name="test" localSheetId="12">'Calbuco-2'!$A$4:$F$20</definedName>
    <definedName name="test" localSheetId="14">Etna!$A$3:$F$30</definedName>
    <definedName name="test" localSheetId="13">'Hunga 13'!$A$3:$F$35</definedName>
    <definedName name="test" localSheetId="20">'Hunga 15'!$A$3:$F$31</definedName>
    <definedName name="test" localSheetId="17">'Hunga 19 (ABI)'!$A$3:$F$22</definedName>
    <definedName name="test" localSheetId="16">'Hunga 19 (AHI)'!$A$3:$F$27</definedName>
    <definedName name="test" localSheetId="5">'Krakatau-1'!$A$3:$F$15</definedName>
    <definedName name="test" localSheetId="4">'Krakatau-2'!$A$3:$F$15</definedName>
    <definedName name="test" localSheetId="24">Manam!$A$3:$F$11</definedName>
    <definedName name="test" localSheetId="23">Pinatubo!#REF!</definedName>
    <definedName name="test" localSheetId="6">'Raikoke-3'!$A$3:$F$10</definedName>
    <definedName name="test" localSheetId="7">'Raikoke-4'!$A$3:$F$12</definedName>
    <definedName name="test" localSheetId="22">SVG!$A$3:$F$49</definedName>
    <definedName name="test" localSheetId="21">Taal!$A$3:$F$39</definedName>
    <definedName name="test" localSheetId="9">'Tinakula-2'!$A$3:$F$17</definedName>
    <definedName name="test" localSheetId="19">'Ulawun-2'!$A$3:$F$13</definedName>
    <definedName name="test_1" localSheetId="15">Kelut!$A$3:$F$21</definedName>
    <definedName name="test_1" localSheetId="23">Pinatubo!$A$3:$F$14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23" l="1"/>
  <c r="M4" i="1"/>
  <c r="D14" i="1"/>
  <c r="C14" i="1"/>
  <c r="B14" i="1"/>
  <c r="G14" i="1"/>
  <c r="J14" i="1" s="1"/>
  <c r="B12" i="1"/>
  <c r="C12" i="1"/>
  <c r="D11" i="1"/>
  <c r="C11" i="1"/>
  <c r="B11" i="1"/>
  <c r="J25" i="23"/>
  <c r="J24" i="23"/>
  <c r="J23" i="23"/>
  <c r="J22" i="23"/>
  <c r="J21" i="23"/>
  <c r="J20" i="23"/>
  <c r="J19" i="23"/>
  <c r="J18" i="23"/>
  <c r="J6" i="23"/>
  <c r="J9" i="23"/>
  <c r="J11" i="23"/>
  <c r="J4" i="23"/>
  <c r="J13" i="23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3" i="1"/>
  <c r="V11" i="1"/>
  <c r="V12" i="1"/>
  <c r="J24" i="1"/>
  <c r="V22" i="1"/>
  <c r="V21" i="1"/>
  <c r="V20" i="1"/>
  <c r="V19" i="1"/>
  <c r="V18" i="1"/>
  <c r="V17" i="1"/>
  <c r="V16" i="1"/>
  <c r="V15" i="1"/>
  <c r="V14" i="1"/>
  <c r="V13" i="1"/>
  <c r="V10" i="1"/>
  <c r="V9" i="1"/>
  <c r="V8" i="1"/>
  <c r="V7" i="1"/>
  <c r="V6" i="1"/>
  <c r="V5" i="1"/>
  <c r="V4" i="1"/>
  <c r="V3" i="1"/>
  <c r="J23" i="1"/>
  <c r="J22" i="1"/>
  <c r="J21" i="1"/>
  <c r="J19" i="1"/>
  <c r="J18" i="1"/>
  <c r="J17" i="1"/>
  <c r="J16" i="1"/>
  <c r="J15" i="1"/>
  <c r="J13" i="1"/>
  <c r="J11" i="1"/>
  <c r="J10" i="1"/>
  <c r="J9" i="1"/>
  <c r="J8" i="1"/>
  <c r="J7" i="1"/>
  <c r="J6" i="1"/>
  <c r="J5" i="1"/>
  <c r="J4" i="1"/>
  <c r="J3" i="1"/>
  <c r="E4" i="7"/>
  <c r="J1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6AF7F0F-0C90-654B-871B-BE5DC435E7AB}" name="test1" type="6" refreshedVersion="8" background="1" saveData="1">
    <textPr sourceFile="/Users/fprata/Papers/VolcanicaPaper/v1.3/Data/test.txt" delimited="0">
      <textFields count="6">
        <textField/>
        <textField position="6"/>
        <textField position="14"/>
        <textField position="21"/>
        <textField position="29"/>
        <textField position="35"/>
      </textFields>
    </textPr>
  </connection>
  <connection id="2" xr16:uid="{F93D120F-F0F1-7F49-B438-2DEE6D273934}" name="test10" type="6" refreshedVersion="8" background="1" saveData="1">
    <textPr sourceFile="/Users/fprata/Papers/VolcanicaPaper/v1.3/Data/test.txt" delimited="0">
      <textFields count="6">
        <textField/>
        <textField position="6"/>
        <textField position="14"/>
        <textField position="21"/>
        <textField position="29"/>
        <textField position="35"/>
      </textFields>
    </textPr>
  </connection>
  <connection id="3" xr16:uid="{C1E54F8E-281C-3E45-BFCB-10827AC44B3A}" name="test11" type="6" refreshedVersion="8" background="1" saveData="1">
    <textPr sourceFile="/Users/fprata/Papers/VolcanicaPaper/v1.3/Data/test.txt" delimited="0">
      <textFields count="6">
        <textField/>
        <textField position="5"/>
        <textField position="13"/>
        <textField position="21"/>
        <textField position="29"/>
        <textField position="35"/>
      </textFields>
    </textPr>
  </connection>
  <connection id="4" xr16:uid="{6DDF2EC0-91E4-7645-AA04-BE5A9ABDA635}" name="test12" type="6" refreshedVersion="8" background="1" saveData="1">
    <textPr sourceFile="/Users/fprata/Papers/VolcanicaPaper/v1.3/Data/test.txt" delimited="0">
      <textFields count="6">
        <textField/>
        <textField position="5"/>
        <textField position="13"/>
        <textField position="21"/>
        <textField position="29"/>
        <textField position="35"/>
      </textFields>
    </textPr>
  </connection>
  <connection id="5" xr16:uid="{8B4673FF-94EE-EA43-9213-B97DE2606B95}" name="test13" type="6" refreshedVersion="8" background="1" saveData="1">
    <textPr sourceFile="/Users/fprata/Papers/VolcanicaPaper/v1.3/Data/test.txt" delimited="0">
      <textFields count="6">
        <textField/>
        <textField position="6"/>
        <textField position="14"/>
        <textField position="21"/>
        <textField position="29"/>
        <textField position="35"/>
      </textFields>
    </textPr>
  </connection>
  <connection id="6" xr16:uid="{BC4DD35E-6FF5-A148-B0B4-95BA75E96EDE}" name="test14" type="6" refreshedVersion="8" background="1" saveData="1">
    <textPr sourceFile="/Users/fprata/Papers/VolcanicaPaper/v1.3/Data/test.txt" delimited="0">
      <textFields count="6">
        <textField/>
        <textField position="6"/>
        <textField position="14"/>
        <textField position="21"/>
        <textField position="29"/>
        <textField position="35"/>
      </textFields>
    </textPr>
  </connection>
  <connection id="7" xr16:uid="{F0F1E4BD-FCB7-2B4A-AD5E-DB0F9736E878}" name="test15" type="6" refreshedVersion="8" background="1" saveData="1">
    <textPr sourceFile="/Users/fprata/Papers/VolcanicaPaper/v1.3/Data/test.txt" delimited="0">
      <textFields count="6">
        <textField/>
        <textField position="5"/>
        <textField position="13"/>
        <textField position="21"/>
        <textField position="29"/>
        <textField position="35"/>
      </textFields>
    </textPr>
  </connection>
  <connection id="8" xr16:uid="{93533798-67D0-854C-8017-858EF393129C}" name="test16" type="6" refreshedVersion="8" background="1" saveData="1">
    <textPr sourceFile="/Users/fprata/Papers/VolcanicaPaper/v1.3/Data/test.txt" delimited="0">
      <textFields count="6">
        <textField/>
        <textField position="5"/>
        <textField position="13"/>
        <textField position="21"/>
        <textField position="29"/>
        <textField position="35"/>
      </textFields>
    </textPr>
  </connection>
  <connection id="9" xr16:uid="{735A5CF1-837D-534A-9986-5425CA97ADFC}" name="test17" type="6" refreshedVersion="8" background="1" saveData="1">
    <textPr sourceFile="/Users/fprata/Papers/VolcanicaPaper/v1.3/Data/test.txt" delimited="0">
      <textFields count="6">
        <textField/>
        <textField position="6"/>
        <textField position="14"/>
        <textField position="21"/>
        <textField position="29"/>
        <textField position="35"/>
      </textFields>
    </textPr>
  </connection>
  <connection id="10" xr16:uid="{B2952044-24C0-1F43-9780-D3F6636B880F}" name="test18" type="6" refreshedVersion="8" background="1" saveData="1">
    <textPr sourceFile="/Users/fprata/Papers/VolcanicaPaper/v1.3/Data/test.txt" delimited="0">
      <textFields count="6">
        <textField/>
        <textField position="6"/>
        <textField position="14"/>
        <textField position="21"/>
        <textField position="29"/>
        <textField position="35"/>
      </textFields>
    </textPr>
  </connection>
  <connection id="11" xr16:uid="{5C2109DE-D8D3-A24C-8D97-5C4FE5ADAFE0}" name="test19" type="6" refreshedVersion="8" background="1" saveData="1">
    <textPr sourceFile="/Users/fprata/Papers/VolcanicaPaper/v1.3/Data/test.txt" delimited="0">
      <textFields count="6">
        <textField/>
        <textField position="6"/>
        <textField position="14"/>
        <textField position="21"/>
        <textField position="29"/>
        <textField position="35"/>
      </textFields>
    </textPr>
  </connection>
  <connection id="12" xr16:uid="{A57223CA-719A-E247-9DF4-CDA0440F0CEE}" name="test20" type="6" refreshedVersion="8" background="1" saveData="1">
    <textPr sourceFile="/Users/fprata/Papers/VolcanicaPaper/v1.3/Data/test.txt" delimited="0">
      <textFields count="6">
        <textField/>
        <textField position="5"/>
        <textField position="13"/>
        <textField position="21"/>
        <textField position="29"/>
        <textField position="35"/>
      </textFields>
    </textPr>
  </connection>
  <connection id="13" xr16:uid="{CF62F2F1-D703-E745-A190-5827E2BC45AA}" name="test21" type="6" refreshedVersion="8" background="1" saveData="1">
    <textPr sourceFile="/Users/fprata/Papers/VolcanicaPaper/v1.3/Data/test.txt" delimited="0">
      <textFields count="6">
        <textField/>
        <textField position="6"/>
        <textField position="14"/>
        <textField position="21"/>
        <textField position="29"/>
        <textField position="35"/>
      </textFields>
    </textPr>
  </connection>
  <connection id="14" xr16:uid="{4714CC3B-8808-8646-A70C-31029A3479CD}" name="test4" type="6" refreshedVersion="8" background="1" saveData="1">
    <textPr sourceFile="/Users/fprata/Papers/VolcanicaPaper/v1.3/Data/test.txt" delimited="0">
      <textFields count="6">
        <textField/>
        <textField position="6"/>
        <textField position="14"/>
        <textField position="21"/>
        <textField position="29"/>
        <textField position="35"/>
      </textFields>
    </textPr>
  </connection>
  <connection id="15" xr16:uid="{100B707B-3405-7E45-ACB9-982A6CF34969}" name="test5" type="6" refreshedVersion="8" background="1" saveData="1">
    <textPr sourceFile="/Users/fprata/Papers/VolcanicaPaper/v1.3/Data/test.txt" delimited="0">
      <textFields count="6">
        <textField/>
        <textField position="6"/>
        <textField position="14"/>
        <textField position="21"/>
        <textField position="29"/>
        <textField position="35"/>
      </textFields>
    </textPr>
  </connection>
  <connection id="16" xr16:uid="{D920BB58-43CB-CD4A-9F84-19F5C046872C}" name="test6" type="6" refreshedVersion="8" background="1" saveData="1">
    <textPr sourceFile="/Users/fprata/Papers/VolcanicaPaper/v1.3/Data/test.txt" delimited="0">
      <textFields count="6">
        <textField/>
        <textField position="6"/>
        <textField position="14"/>
        <textField position="21"/>
        <textField position="29"/>
        <textField position="35"/>
      </textFields>
    </textPr>
  </connection>
  <connection id="17" xr16:uid="{AB8FC04E-5469-104F-986B-5F1D4C41F426}" name="test7" type="6" refreshedVersion="8" background="1" saveData="1">
    <textPr sourceFile="/Users/fprata/Papers/VolcanicaPaper/v1.3/Data/test.txt" delimited="0">
      <textFields count="6">
        <textField/>
        <textField position="6"/>
        <textField position="14"/>
        <textField position="21"/>
        <textField position="29"/>
        <textField position="35"/>
      </textFields>
    </textPr>
  </connection>
  <connection id="18" xr16:uid="{100B05F7-B256-A34C-ACE1-38A7BF8E354A}" name="test8" type="6" refreshedVersion="8" background="1" saveData="1">
    <textPr sourceFile="/Users/fprata/Papers/VolcanicaPaper/v1.3/Data/test.txt" delimited="0">
      <textFields count="6">
        <textField/>
        <textField position="5"/>
        <textField position="13"/>
        <textField position="21"/>
        <textField position="29"/>
        <textField position="35"/>
      </textFields>
    </textPr>
  </connection>
  <connection id="19" xr16:uid="{8BC12774-5387-F544-BADF-90DB77F756FA}" name="test9" type="6" refreshedVersion="8" background="1" saveData="1">
    <textPr sourceFile="/Users/fprata/Papers/VolcanicaPaper/v1.3/Data/test.txt" delimited="0">
      <textFields count="6">
        <textField/>
        <textField position="5"/>
        <textField position="13"/>
        <textField position="21"/>
        <textField position="29"/>
        <textField position="35"/>
      </textFields>
    </textPr>
  </connection>
</connections>
</file>

<file path=xl/sharedStrings.xml><?xml version="1.0" encoding="utf-8"?>
<sst xmlns="http://schemas.openxmlformats.org/spreadsheetml/2006/main" count="464" uniqueCount="144">
  <si>
    <t>Eruption</t>
  </si>
  <si>
    <t>Kelut</t>
  </si>
  <si>
    <t>Aoba</t>
  </si>
  <si>
    <t>Taal</t>
  </si>
  <si>
    <t>SVG</t>
  </si>
  <si>
    <t>Manam</t>
  </si>
  <si>
    <t>Pinatubo</t>
  </si>
  <si>
    <t>H15</t>
  </si>
  <si>
    <t>H13</t>
  </si>
  <si>
    <t>Krakatau-1</t>
  </si>
  <si>
    <t>Raikoke-3</t>
  </si>
  <si>
    <t>Etna</t>
  </si>
  <si>
    <t>TORUS</t>
  </si>
  <si>
    <t>HYPERBOLIC</t>
  </si>
  <si>
    <t>t23</t>
  </si>
  <si>
    <t>Time</t>
  </si>
  <si>
    <t>[s]</t>
  </si>
  <si>
    <t>[km]</t>
  </si>
  <si>
    <t>[m/s]</t>
  </si>
  <si>
    <t>smoothed</t>
  </si>
  <si>
    <t>Velocity</t>
  </si>
  <si>
    <t>Radius</t>
  </si>
  <si>
    <t>Raikoke-4</t>
  </si>
  <si>
    <t>H19 (AHI)</t>
  </si>
  <si>
    <t>H19 (ABI)</t>
  </si>
  <si>
    <t>Volcano</t>
  </si>
  <si>
    <t>HL</t>
  </si>
  <si>
    <t>HH</t>
  </si>
  <si>
    <t>Brunt-V</t>
  </si>
  <si>
    <t>Radial v</t>
  </si>
  <si>
    <t>r0</t>
  </si>
  <si>
    <t>rmax</t>
  </si>
  <si>
    <t>h0</t>
  </si>
  <si>
    <t>QcE</t>
  </si>
  <si>
    <t>QtE</t>
  </si>
  <si>
    <t>Qe</t>
  </si>
  <si>
    <t xml:space="preserve">Pinatubo </t>
  </si>
  <si>
    <t xml:space="preserve">Kelut </t>
  </si>
  <si>
    <t xml:space="preserve">Manam </t>
  </si>
  <si>
    <t xml:space="preserve">Etna </t>
  </si>
  <si>
    <t xml:space="preserve">Tinakula1 </t>
  </si>
  <si>
    <t xml:space="preserve">Tinakula2 </t>
  </si>
  <si>
    <t xml:space="preserve">Krakatau1 </t>
  </si>
  <si>
    <t xml:space="preserve">Krakatau2 </t>
  </si>
  <si>
    <t xml:space="preserve">Ulawun1 </t>
  </si>
  <si>
    <t xml:space="preserve">Ulawun2 </t>
  </si>
  <si>
    <t xml:space="preserve">Raikoke3 </t>
  </si>
  <si>
    <t xml:space="preserve">Raikoke4 </t>
  </si>
  <si>
    <t xml:space="preserve">Taal </t>
  </si>
  <si>
    <t xml:space="preserve">SVG </t>
  </si>
  <si>
    <t xml:space="preserve">Aoba </t>
  </si>
  <si>
    <t>h0e</t>
  </si>
  <si>
    <t>L</t>
  </si>
  <si>
    <t>Constant Velocity</t>
  </si>
  <si>
    <t>At (km)</t>
  </si>
  <si>
    <t>𝟂t (x10-5)</t>
  </si>
  <si>
    <t>𝝰 (x10-5)</t>
  </si>
  <si>
    <t>Ah (km)</t>
  </si>
  <si>
    <t>Qt (x109)</t>
  </si>
  <si>
    <t>𝟂h (x10-5)</t>
  </si>
  <si>
    <t>Qh (x109)</t>
  </si>
  <si>
    <t>N (s-1)</t>
  </si>
  <si>
    <t>Q (x109)</t>
  </si>
  <si>
    <t>h0 (km)</t>
  </si>
  <si>
    <t>r0 (km)</t>
  </si>
  <si>
    <t>vf (m/s)</t>
  </si>
  <si>
    <t>v0 (m/s)</t>
  </si>
  <si>
    <t>Qc (x109)</t>
  </si>
  <si>
    <t>Qth</t>
  </si>
  <si>
    <t>Ulawun-2</t>
  </si>
  <si>
    <t>Ulawun-1</t>
  </si>
  <si>
    <t>Krakatau-2</t>
  </si>
  <si>
    <t>H15*</t>
  </si>
  <si>
    <t>Time Period</t>
  </si>
  <si>
    <t>(hrs)</t>
  </si>
  <si>
    <t>Calbuco-1</t>
  </si>
  <si>
    <t>Calbuco-2</t>
  </si>
  <si>
    <t xml:space="preserve">Calbuco-1 </t>
  </si>
  <si>
    <t xml:space="preserve">Calbuco-2 </t>
  </si>
  <si>
    <t>MER (kg/s x10^7)</t>
  </si>
  <si>
    <t>Torus</t>
  </si>
  <si>
    <t>t^2/3</t>
  </si>
  <si>
    <t>Hyperbolic</t>
  </si>
  <si>
    <t>RHm</t>
  </si>
  <si>
    <t>RHs</t>
  </si>
  <si>
    <t>VmT</t>
  </si>
  <si>
    <t>RmT</t>
  </si>
  <si>
    <t>RsT</t>
  </si>
  <si>
    <t>VsT</t>
  </si>
  <si>
    <t>VmH</t>
  </si>
  <si>
    <t>VsH</t>
  </si>
  <si>
    <t>R2m</t>
  </si>
  <si>
    <t>R2s</t>
  </si>
  <si>
    <t>V2m</t>
  </si>
  <si>
    <t>V2s</t>
  </si>
  <si>
    <t>Tinakula-1</t>
  </si>
  <si>
    <t>Tinakula-2</t>
  </si>
  <si>
    <t>B (m^3/s^3/2)</t>
  </si>
  <si>
    <t>Start Time</t>
  </si>
  <si>
    <t>Actual [km]</t>
  </si>
  <si>
    <t>Date</t>
  </si>
  <si>
    <t>21.10.2017</t>
  </si>
  <si>
    <t>26.06.2019</t>
  </si>
  <si>
    <t>22.04.2015</t>
  </si>
  <si>
    <t>05.04.2018</t>
  </si>
  <si>
    <t>04.12.2015</t>
  </si>
  <si>
    <t>13.01.2022</t>
  </si>
  <si>
    <t>15.01.2022</t>
  </si>
  <si>
    <t>19.12.2021</t>
  </si>
  <si>
    <t>13.02.2014</t>
  </si>
  <si>
    <t>08.07.2015</t>
  </si>
  <si>
    <t>15.06.1991</t>
  </si>
  <si>
    <t>22.06.2019</t>
  </si>
  <si>
    <t>12.01.2020</t>
  </si>
  <si>
    <t>22.12.2018</t>
  </si>
  <si>
    <t>23.04.2015</t>
  </si>
  <si>
    <t>SVG1</t>
  </si>
  <si>
    <t>SVG2</t>
  </si>
  <si>
    <t>SVG3</t>
  </si>
  <si>
    <t>SVG4</t>
  </si>
  <si>
    <t>SVG5</t>
  </si>
  <si>
    <t>SVG6</t>
  </si>
  <si>
    <t>SVG7</t>
  </si>
  <si>
    <t>SVG8</t>
  </si>
  <si>
    <t>13.04.2021</t>
  </si>
  <si>
    <t>10.04.2021</t>
  </si>
  <si>
    <t>11.04.2021</t>
  </si>
  <si>
    <t>12.04.2021</t>
  </si>
  <si>
    <t xml:space="preserve">Hunga 19 (AHI) </t>
  </si>
  <si>
    <t xml:space="preserve">Hunga 19 (ABI) </t>
  </si>
  <si>
    <t xml:space="preserve">Hunga 13 </t>
  </si>
  <si>
    <t xml:space="preserve">Hunga 15(1) </t>
  </si>
  <si>
    <t xml:space="preserve">Hunga 15(2) </t>
  </si>
  <si>
    <t>Hunga 19 (AHI)</t>
  </si>
  <si>
    <t>Hunga 19 (ABI)</t>
  </si>
  <si>
    <t>Hunga 13</t>
  </si>
  <si>
    <t>Hunga 15</t>
  </si>
  <si>
    <t>Hunga 15*</t>
  </si>
  <si>
    <t xml:space="preserve">Number </t>
  </si>
  <si>
    <t>ND</t>
  </si>
  <si>
    <t>Reduced</t>
  </si>
  <si>
    <t>nd</t>
  </si>
  <si>
    <t>B (reduced)</t>
  </si>
  <si>
    <t>B (km^3/hr^3/2)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</si>
</sst>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11" x14ac:knownFonts="1"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 (Body)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24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/>
    <xf numFmtId="2" fontId="6" fillId="0" borderId="0" xfId="0" applyNumberFormat="1" applyFont="1"/>
    <xf numFmtId="2" fontId="0" fillId="0" borderId="0" xfId="0" applyNumberFormat="1" applyAlignment="1">
      <alignment horizontal="right"/>
    </xf>
    <xf numFmtId="164" fontId="0" fillId="0" borderId="0" xfId="0" applyNumberFormat="1"/>
    <xf numFmtId="165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0" fillId="0" borderId="0" xfId="0" applyNumberFormat="1" applyAlignment="1">
      <alignment horizontal="right"/>
    </xf>
    <xf numFmtId="0" fontId="8" fillId="0" borderId="0" xfId="1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/>
    <xf numFmtId="165" fontId="0" fillId="0" borderId="0" xfId="0" applyNumberFormat="1"/>
    <xf numFmtId="0" fontId="0" fillId="0" borderId="0" xfId="0" applyAlignment="1">
      <alignment horizontal="center" vertical="center"/>
    </xf>
    <xf numFmtId="2" fontId="9" fillId="0" borderId="0" xfId="0" applyNumberFormat="1" applyFont="1"/>
    <xf numFmtId="0" fontId="10" fillId="0" borderId="0" xfId="0" applyFont="1"/>
    <xf numFmtId="0" fontId="5" fillId="2" borderId="0" xfId="0" applyFont="1" applyFill="1"/>
    <xf numFmtId="164" fontId="0" fillId="2" borderId="0" xfId="0" applyNumberFormat="1" applyFill="1"/>
    <xf numFmtId="2" fontId="0" fillId="2" borderId="0" xfId="0" applyNumberFormat="1" applyFill="1"/>
    <xf numFmtId="2" fontId="0" fillId="2" borderId="0" xfId="0" applyNumberFormat="1" applyFill="1" applyAlignment="1">
      <alignment horizontal="right"/>
    </xf>
    <xf numFmtId="165" fontId="0" fillId="2" borderId="0" xfId="0" applyNumberFormat="1" applyFill="1"/>
    <xf numFmtId="0" fontId="0" fillId="2" borderId="0" xfId="0" applyFill="1"/>
    <xf numFmtId="2" fontId="6" fillId="2" borderId="0" xfId="0" applyNumberFormat="1" applyFont="1" applyFill="1"/>
    <xf numFmtId="0" fontId="0" fillId="2" borderId="0" xfId="0" applyFill="1" applyAlignment="1">
      <alignment horizontal="center" vertical="center"/>
    </xf>
    <xf numFmtId="166" fontId="1" fillId="0" borderId="0" xfId="0" applyNumberFormat="1" applyFont="1" applyAlignment="1">
      <alignment horizontal="center"/>
    </xf>
    <xf numFmtId="166" fontId="0" fillId="0" borderId="0" xfId="0" applyNumberFormat="1"/>
    <xf numFmtId="166" fontId="0" fillId="0" borderId="0" xfId="0" applyNumberFormat="1" applyAlignment="1">
      <alignment horizontal="right"/>
    </xf>
    <xf numFmtId="164" fontId="1" fillId="0" borderId="0" xfId="0" applyNumberFormat="1" applyFont="1"/>
    <xf numFmtId="0" fontId="6" fillId="0" borderId="0" xfId="0" applyFont="1"/>
    <xf numFmtId="1" fontId="0" fillId="0" borderId="0" xfId="0" applyNumberFormat="1"/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164" fontId="6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onnections" Target="connections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</xdr:row>
      <xdr:rowOff>12700</xdr:rowOff>
    </xdr:from>
    <xdr:to>
      <xdr:col>7</xdr:col>
      <xdr:colOff>304800</xdr:colOff>
      <xdr:row>4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4DF4AAE-E1A4-FEF3-F06B-12A78BCF6BD0}"/>
            </a:ext>
          </a:extLst>
        </xdr:cNvPr>
        <xdr:cNvSpPr txBox="1"/>
      </xdr:nvSpPr>
      <xdr:spPr>
        <a:xfrm>
          <a:off x="1104900" y="279400"/>
          <a:ext cx="6756400" cy="977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Supplementary Material accompanies the article:</a:t>
          </a:r>
          <a:br>
            <a:rPr lang="en-US" sz="1100"/>
          </a:br>
          <a:br>
            <a:rPr lang="en-US" sz="1100"/>
          </a:b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Prata, F., Prata, A. T., Tanner, R., Grainger, R. G., Borgas, M. and Aubry, T. J. (2025) “The radial spreading of volcanic umbrella clouds deduced from satellite measurements”, </a:t>
          </a:r>
          <a:r>
            <a:rPr lang="en-US" sz="11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Volcanica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8(1), pp. 1–29. doi: 10.30909/vol.08.01.0129.</a:t>
          </a:r>
          <a:endParaRPr lang="en-US" sz="1100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est" connectionId="10" xr16:uid="{2C74CF8D-4590-554A-ADC9-7F1C10FA40AE}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est" connectionId="2" xr16:uid="{4179D9AA-264C-2B4A-B943-F030EB4413FD}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est_1" connectionId="3" xr16:uid="{50D52FC1-37AF-CA4D-B711-6C64E2D2AF1A}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est" connectionId="4" xr16:uid="{A8D3924D-9ADD-E948-AD3B-5085D5A2C700}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est" connectionId="5" xr16:uid="{992E7F1F-13A8-1E4C-9055-7DE997C6A514}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est" connectionId="6" xr16:uid="{A4649E48-13DC-3941-A8AF-8B4179E2F7F5}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est" connectionId="7" xr16:uid="{032541C6-B4FD-3E48-BDB4-315EA01F7685}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est" connectionId="8" xr16:uid="{B9B7BAF6-B8D5-E646-9332-3ECF043DCAFD}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est" connectionId="9" xr16:uid="{DDDA26B9-5B5F-7647-8241-E1E2F4D6194A}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est_1" connectionId="12" xr16:uid="{7A5A5974-1592-D04F-964B-9A2B446AA0F9}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est" connectionId="11" xr16:uid="{FBF8952F-EA6F-1D4D-BEFF-5223AD0DE56D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est" connectionId="1" xr16:uid="{99F87A26-B20F-EF4F-9ECC-AAF1AFA833DC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est" connectionId="14" xr16:uid="{09CC0F25-D9E6-AA41-BAB7-C3FA02D8470C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est" connectionId="15" xr16:uid="{B44C672C-DF20-514A-9B16-CCC1480A0DCA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est" connectionId="16" xr16:uid="{90871CBC-EB02-FA4F-8A9E-1D166FF6C62F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est" connectionId="17" xr16:uid="{FA19180C-1899-4248-AE2A-781A6C5A6574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est" connectionId="13" xr16:uid="{29B3C2C8-8819-B642-8790-443E094A7326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est" connectionId="18" xr16:uid="{58FFF202-38BD-CC4F-9C0B-92377EC4C2C8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est" connectionId="19" xr16:uid="{827FC322-7B7A-B74F-BCD1-745AA7F2B292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0F23B-A266-8B4B-902F-B9EED4B199D0}">
  <dimension ref="A1"/>
  <sheetViews>
    <sheetView tabSelected="1" workbookViewId="0">
      <selection activeCell="E11" sqref="E11"/>
    </sheetView>
  </sheetViews>
  <sheetFormatPr baseColWidth="10" defaultRowHeight="21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65DE-0D48-0A46-A772-ABBB42F52D1F}">
  <dimension ref="A1:H17"/>
  <sheetViews>
    <sheetView workbookViewId="0">
      <selection activeCell="G1" sqref="G1:G1048576"/>
    </sheetView>
  </sheetViews>
  <sheetFormatPr baseColWidth="10" defaultRowHeight="21" x14ac:dyDescent="0.25"/>
  <cols>
    <col min="1" max="1" width="9.375" customWidth="1"/>
    <col min="2" max="2" width="10.5" customWidth="1"/>
    <col min="3" max="3" width="10.875" customWidth="1"/>
    <col min="4" max="4" width="9.125" customWidth="1"/>
    <col min="5" max="5" width="10.375" customWidth="1"/>
    <col min="6" max="6" width="11.75" customWidth="1"/>
  </cols>
  <sheetData>
    <row r="1" spans="1:8" x14ac:dyDescent="0.25">
      <c r="A1" s="5" t="s">
        <v>15</v>
      </c>
      <c r="B1" s="5" t="s">
        <v>21</v>
      </c>
      <c r="C1" s="5" t="s">
        <v>21</v>
      </c>
      <c r="D1" s="5" t="s">
        <v>15</v>
      </c>
      <c r="E1" s="5" t="s">
        <v>20</v>
      </c>
      <c r="F1" s="5" t="s">
        <v>20</v>
      </c>
      <c r="H1" s="5"/>
    </row>
    <row r="2" spans="1:8" x14ac:dyDescent="0.25">
      <c r="A2" s="5" t="s">
        <v>16</v>
      </c>
      <c r="B2" s="5" t="s">
        <v>17</v>
      </c>
      <c r="C2" s="5" t="s">
        <v>99</v>
      </c>
      <c r="D2" s="5" t="s">
        <v>16</v>
      </c>
      <c r="E2" s="5" t="s">
        <v>18</v>
      </c>
      <c r="F2" s="5" t="s">
        <v>19</v>
      </c>
      <c r="H2" s="5"/>
    </row>
    <row r="3" spans="1:8" x14ac:dyDescent="0.25">
      <c r="A3">
        <v>10200</v>
      </c>
      <c r="B3" s="6">
        <f>C3-6.55</f>
        <v>0</v>
      </c>
      <c r="C3" s="6">
        <v>6.55</v>
      </c>
      <c r="D3">
        <v>9900</v>
      </c>
      <c r="E3" s="6">
        <v>-0.95</v>
      </c>
      <c r="F3" s="6">
        <v>6.32</v>
      </c>
    </row>
    <row r="4" spans="1:8" x14ac:dyDescent="0.25">
      <c r="A4">
        <v>10800</v>
      </c>
      <c r="B4" s="6">
        <f>C4-6.55</f>
        <v>6.1000000000000005</v>
      </c>
      <c r="C4" s="6">
        <v>12.65</v>
      </c>
      <c r="D4">
        <v>10500</v>
      </c>
      <c r="E4" s="6">
        <v>6.82</v>
      </c>
      <c r="F4" s="6">
        <v>10.55</v>
      </c>
    </row>
    <row r="5" spans="1:8" x14ac:dyDescent="0.25">
      <c r="A5">
        <v>11400</v>
      </c>
      <c r="B5" s="6">
        <f t="shared" ref="B5:B17" si="0">C5-6.55</f>
        <v>14.52</v>
      </c>
      <c r="C5" s="6">
        <v>21.07</v>
      </c>
      <c r="D5">
        <v>11100</v>
      </c>
      <c r="E5" s="6">
        <v>11.67</v>
      </c>
      <c r="F5" s="6">
        <v>9.69</v>
      </c>
    </row>
    <row r="6" spans="1:8" x14ac:dyDescent="0.25">
      <c r="A6">
        <v>12000</v>
      </c>
      <c r="B6" s="6">
        <f t="shared" si="0"/>
        <v>20.79</v>
      </c>
      <c r="C6" s="6">
        <v>27.34</v>
      </c>
      <c r="D6">
        <v>11700</v>
      </c>
      <c r="E6" s="6">
        <v>10.01</v>
      </c>
      <c r="F6" s="6">
        <v>6.8</v>
      </c>
    </row>
    <row r="7" spans="1:8" x14ac:dyDescent="0.25">
      <c r="A7">
        <v>12600</v>
      </c>
      <c r="B7" s="6">
        <f t="shared" si="0"/>
        <v>24.16</v>
      </c>
      <c r="C7" s="6">
        <v>30.71</v>
      </c>
      <c r="D7">
        <v>12300</v>
      </c>
      <c r="E7" s="6">
        <v>6.56</v>
      </c>
      <c r="F7" s="6">
        <v>4.71</v>
      </c>
    </row>
    <row r="8" spans="1:8" x14ac:dyDescent="0.25">
      <c r="A8">
        <v>13200</v>
      </c>
      <c r="B8" s="6">
        <f t="shared" si="0"/>
        <v>26.749999999999996</v>
      </c>
      <c r="C8" s="6">
        <v>33.299999999999997</v>
      </c>
      <c r="D8">
        <v>12900</v>
      </c>
      <c r="E8" s="6">
        <v>4.5</v>
      </c>
      <c r="F8" s="6">
        <v>3.72</v>
      </c>
    </row>
    <row r="9" spans="1:8" x14ac:dyDescent="0.25">
      <c r="A9">
        <v>13800</v>
      </c>
      <c r="B9" s="6">
        <f t="shared" si="0"/>
        <v>28.73</v>
      </c>
      <c r="C9" s="6">
        <v>35.28</v>
      </c>
      <c r="D9">
        <v>13500</v>
      </c>
      <c r="E9" s="6">
        <v>3.62</v>
      </c>
      <c r="F9" s="6">
        <v>3.31</v>
      </c>
    </row>
    <row r="10" spans="1:8" x14ac:dyDescent="0.25">
      <c r="A10">
        <v>14400</v>
      </c>
      <c r="B10" s="6">
        <f t="shared" si="0"/>
        <v>30.81</v>
      </c>
      <c r="C10" s="6">
        <v>37.36</v>
      </c>
      <c r="D10">
        <v>14100</v>
      </c>
      <c r="E10" s="6">
        <v>3.33</v>
      </c>
      <c r="F10" s="6">
        <v>2.92</v>
      </c>
    </row>
    <row r="11" spans="1:8" x14ac:dyDescent="0.25">
      <c r="A11">
        <v>15000</v>
      </c>
      <c r="B11" s="6">
        <f t="shared" si="0"/>
        <v>32.67</v>
      </c>
      <c r="C11" s="6">
        <v>39.22</v>
      </c>
      <c r="D11">
        <v>14700</v>
      </c>
      <c r="E11" s="6">
        <v>2.94</v>
      </c>
      <c r="F11" s="6">
        <v>2.48</v>
      </c>
    </row>
    <row r="12" spans="1:8" x14ac:dyDescent="0.25">
      <c r="A12">
        <v>15600</v>
      </c>
      <c r="B12" s="6">
        <f t="shared" si="0"/>
        <v>33.92</v>
      </c>
      <c r="C12" s="6">
        <v>40.47</v>
      </c>
      <c r="D12">
        <v>15300</v>
      </c>
      <c r="E12" s="6">
        <v>2.4</v>
      </c>
      <c r="F12" s="6">
        <v>2.33</v>
      </c>
    </row>
    <row r="13" spans="1:8" x14ac:dyDescent="0.25">
      <c r="A13">
        <v>16200</v>
      </c>
      <c r="B13" s="6">
        <f t="shared" si="0"/>
        <v>35.290000000000006</v>
      </c>
      <c r="C13" s="6">
        <v>41.84</v>
      </c>
      <c r="D13">
        <v>15900</v>
      </c>
      <c r="E13" s="6">
        <v>2.2999999999999998</v>
      </c>
      <c r="F13" s="6">
        <v>2.31</v>
      </c>
    </row>
    <row r="14" spans="1:8" x14ac:dyDescent="0.25">
      <c r="A14">
        <v>16800</v>
      </c>
      <c r="B14" s="6">
        <f t="shared" si="0"/>
        <v>36.760000000000005</v>
      </c>
      <c r="C14" s="6">
        <v>43.31</v>
      </c>
      <c r="D14">
        <v>16500</v>
      </c>
      <c r="E14" s="6">
        <v>2.37</v>
      </c>
      <c r="F14" s="6">
        <v>2.0099999999999998</v>
      </c>
    </row>
    <row r="15" spans="1:8" x14ac:dyDescent="0.25">
      <c r="A15">
        <v>17400</v>
      </c>
      <c r="B15" s="6">
        <f t="shared" si="0"/>
        <v>38.220000000000006</v>
      </c>
      <c r="C15" s="6">
        <v>44.77</v>
      </c>
      <c r="D15">
        <v>17100</v>
      </c>
      <c r="E15" s="6">
        <v>2.09</v>
      </c>
      <c r="F15" s="6">
        <v>1.3</v>
      </c>
    </row>
    <row r="16" spans="1:8" x14ac:dyDescent="0.25">
      <c r="A16">
        <v>18000</v>
      </c>
      <c r="B16" s="6">
        <f t="shared" si="0"/>
        <v>39.520000000000003</v>
      </c>
      <c r="C16" s="6">
        <v>46.07</v>
      </c>
      <c r="D16">
        <v>17700</v>
      </c>
      <c r="E16" s="6">
        <v>1.35</v>
      </c>
      <c r="F16" s="6">
        <v>0.18</v>
      </c>
    </row>
    <row r="17" spans="1:6" x14ac:dyDescent="0.25">
      <c r="A17">
        <v>18600</v>
      </c>
      <c r="B17" s="6">
        <f t="shared" si="0"/>
        <v>40.130000000000003</v>
      </c>
      <c r="C17" s="6">
        <v>46.68</v>
      </c>
      <c r="D17">
        <v>18300</v>
      </c>
      <c r="E17" s="6">
        <v>0.37</v>
      </c>
      <c r="F17" s="6">
        <v>-1.4</v>
      </c>
    </row>
  </sheetData>
  <pageMargins left="0.7" right="0.7" top="0.75" bottom="0.75" header="0.3" footer="0.3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5E185-C2AF-3D46-B71B-25AB335BD3CD}">
  <dimension ref="A1:F12"/>
  <sheetViews>
    <sheetView topLeftCell="C1" workbookViewId="0">
      <selection activeCell="E3" sqref="E3"/>
    </sheetView>
  </sheetViews>
  <sheetFormatPr baseColWidth="10" defaultRowHeight="21" x14ac:dyDescent="0.25"/>
  <cols>
    <col min="1" max="1" width="8.125" customWidth="1"/>
    <col min="2" max="2" width="9.875" customWidth="1"/>
    <col min="3" max="3" width="9.375" customWidth="1"/>
    <col min="4" max="4" width="7.75" customWidth="1"/>
    <col min="5" max="5" width="11.25" customWidth="1"/>
    <col min="6" max="6" width="12.125" customWidth="1"/>
  </cols>
  <sheetData>
    <row r="1" spans="1:6" x14ac:dyDescent="0.25">
      <c r="A1" s="5" t="s">
        <v>15</v>
      </c>
      <c r="B1" s="5" t="s">
        <v>21</v>
      </c>
      <c r="C1" s="5" t="s">
        <v>21</v>
      </c>
      <c r="D1" s="5" t="s">
        <v>15</v>
      </c>
      <c r="E1" s="5" t="s">
        <v>20</v>
      </c>
      <c r="F1" s="5" t="s">
        <v>20</v>
      </c>
    </row>
    <row r="2" spans="1:6" x14ac:dyDescent="0.25">
      <c r="A2" s="5" t="s">
        <v>16</v>
      </c>
      <c r="B2" s="5" t="s">
        <v>17</v>
      </c>
      <c r="C2" s="5" t="s">
        <v>19</v>
      </c>
      <c r="D2" s="5" t="s">
        <v>16</v>
      </c>
      <c r="E2" s="5" t="s">
        <v>18</v>
      </c>
      <c r="F2" s="5" t="s">
        <v>19</v>
      </c>
    </row>
    <row r="3" spans="1:6" x14ac:dyDescent="0.25">
      <c r="A3">
        <v>0</v>
      </c>
      <c r="B3" s="6">
        <v>6.26</v>
      </c>
      <c r="C3" s="6">
        <v>6.26</v>
      </c>
      <c r="D3">
        <v>0</v>
      </c>
      <c r="E3" s="6">
        <v>0</v>
      </c>
      <c r="F3" s="6">
        <v>24.75</v>
      </c>
    </row>
    <row r="4" spans="1:6" x14ac:dyDescent="0.25">
      <c r="A4">
        <v>600</v>
      </c>
      <c r="B4" s="6">
        <v>21.11</v>
      </c>
      <c r="C4" s="6">
        <v>21.11</v>
      </c>
      <c r="D4">
        <v>300</v>
      </c>
      <c r="E4" s="6">
        <v>24.75</v>
      </c>
      <c r="F4" s="6">
        <v>22.81</v>
      </c>
    </row>
    <row r="5" spans="1:6" x14ac:dyDescent="0.25">
      <c r="A5">
        <v>1200</v>
      </c>
      <c r="B5" s="6">
        <v>36.06</v>
      </c>
      <c r="C5" s="6">
        <v>36.06</v>
      </c>
      <c r="D5">
        <v>900</v>
      </c>
      <c r="E5" s="6">
        <v>24.91</v>
      </c>
      <c r="F5" s="6">
        <v>13.78</v>
      </c>
    </row>
    <row r="6" spans="1:6" x14ac:dyDescent="0.25">
      <c r="A6">
        <v>1800</v>
      </c>
      <c r="B6" s="6">
        <v>43.65</v>
      </c>
      <c r="C6" s="6">
        <v>43.65</v>
      </c>
      <c r="D6">
        <v>1500</v>
      </c>
      <c r="E6" s="6">
        <v>12.66</v>
      </c>
      <c r="F6" s="6">
        <v>7.92</v>
      </c>
    </row>
    <row r="7" spans="1:6" x14ac:dyDescent="0.25">
      <c r="A7">
        <v>2400</v>
      </c>
      <c r="B7" s="6">
        <v>47.92</v>
      </c>
      <c r="C7" s="6">
        <v>47.92</v>
      </c>
      <c r="D7">
        <v>2100</v>
      </c>
      <c r="E7" s="6">
        <v>7.11</v>
      </c>
      <c r="F7" s="6">
        <v>6.19</v>
      </c>
    </row>
    <row r="8" spans="1:6" x14ac:dyDescent="0.25">
      <c r="A8">
        <v>3600</v>
      </c>
      <c r="B8" s="6">
        <v>55.39</v>
      </c>
      <c r="C8" s="6">
        <v>55.39</v>
      </c>
      <c r="D8">
        <v>3000</v>
      </c>
      <c r="E8" s="6">
        <v>6.23</v>
      </c>
      <c r="F8" s="6">
        <v>5.31</v>
      </c>
    </row>
    <row r="9" spans="1:6" x14ac:dyDescent="0.25">
      <c r="A9">
        <v>4200</v>
      </c>
      <c r="B9" s="6">
        <v>58.42</v>
      </c>
      <c r="C9" s="6">
        <v>58.42</v>
      </c>
      <c r="D9">
        <v>3900</v>
      </c>
      <c r="E9" s="6">
        <v>5.05</v>
      </c>
      <c r="F9" s="6">
        <v>4.93</v>
      </c>
    </row>
    <row r="10" spans="1:6" x14ac:dyDescent="0.25">
      <c r="A10">
        <v>4800</v>
      </c>
      <c r="B10" s="6">
        <v>61.7</v>
      </c>
      <c r="C10" s="6">
        <v>61.7</v>
      </c>
      <c r="D10">
        <v>4500</v>
      </c>
      <c r="E10" s="6">
        <v>5.46</v>
      </c>
      <c r="F10" s="6">
        <v>2.68</v>
      </c>
    </row>
    <row r="11" spans="1:6" x14ac:dyDescent="0.25">
      <c r="A11">
        <v>5400</v>
      </c>
      <c r="B11" s="6">
        <v>63.36</v>
      </c>
      <c r="C11" s="6">
        <v>63.36</v>
      </c>
      <c r="D11">
        <v>5100</v>
      </c>
      <c r="E11" s="6">
        <v>2.76</v>
      </c>
      <c r="F11" s="6">
        <v>-0.48</v>
      </c>
    </row>
    <row r="12" spans="1:6" x14ac:dyDescent="0.25">
      <c r="A12">
        <v>6000</v>
      </c>
      <c r="B12" s="6">
        <v>63.13</v>
      </c>
      <c r="C12" s="6">
        <v>63.13</v>
      </c>
      <c r="D12">
        <v>5700</v>
      </c>
      <c r="E12" s="6">
        <v>-0.38</v>
      </c>
      <c r="F12" s="6">
        <v>-3.48</v>
      </c>
    </row>
  </sheetData>
  <pageMargins left="0.7" right="0.7" top="0.75" bottom="0.75" header="0.3" footer="0.3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EA54B-A49D-3446-A15A-E3F62949E8EA}">
  <dimension ref="A1:F12"/>
  <sheetViews>
    <sheetView workbookViewId="0">
      <selection activeCell="G1" sqref="G1:H1048576"/>
    </sheetView>
  </sheetViews>
  <sheetFormatPr baseColWidth="10" defaultRowHeight="21" x14ac:dyDescent="0.25"/>
  <cols>
    <col min="1" max="1" width="9.75" customWidth="1"/>
    <col min="2" max="2" width="9.125" customWidth="1"/>
    <col min="3" max="3" width="8.625" customWidth="1"/>
    <col min="4" max="4" width="9" customWidth="1"/>
    <col min="5" max="5" width="6.75" customWidth="1"/>
    <col min="6" max="6" width="10" customWidth="1"/>
  </cols>
  <sheetData>
    <row r="1" spans="1:6" x14ac:dyDescent="0.25">
      <c r="A1" s="5" t="s">
        <v>15</v>
      </c>
      <c r="B1" s="5" t="s">
        <v>21</v>
      </c>
      <c r="C1" s="5" t="s">
        <v>21</v>
      </c>
      <c r="D1" s="5" t="s">
        <v>15</v>
      </c>
      <c r="E1" s="5" t="s">
        <v>20</v>
      </c>
      <c r="F1" s="5" t="s">
        <v>20</v>
      </c>
    </row>
    <row r="2" spans="1:6" x14ac:dyDescent="0.25">
      <c r="A2" s="5" t="s">
        <v>16</v>
      </c>
      <c r="B2" s="5" t="s">
        <v>17</v>
      </c>
      <c r="C2" s="5" t="s">
        <v>19</v>
      </c>
      <c r="D2" s="5" t="s">
        <v>16</v>
      </c>
      <c r="E2" s="5" t="s">
        <v>18</v>
      </c>
      <c r="F2" s="5" t="s">
        <v>19</v>
      </c>
    </row>
    <row r="3" spans="1:6" x14ac:dyDescent="0.25">
      <c r="A3">
        <v>0</v>
      </c>
      <c r="B3">
        <v>0</v>
      </c>
      <c r="C3">
        <v>0</v>
      </c>
      <c r="D3">
        <v>0</v>
      </c>
      <c r="E3">
        <v>0</v>
      </c>
      <c r="F3">
        <v>12.43</v>
      </c>
    </row>
    <row r="4" spans="1:6" x14ac:dyDescent="0.25">
      <c r="A4">
        <v>1800</v>
      </c>
      <c r="B4">
        <v>23.63</v>
      </c>
      <c r="C4">
        <v>23.63</v>
      </c>
      <c r="D4">
        <v>900</v>
      </c>
      <c r="E4">
        <v>13.13</v>
      </c>
      <c r="F4">
        <v>8.98</v>
      </c>
    </row>
    <row r="5" spans="1:6" x14ac:dyDescent="0.25">
      <c r="A5">
        <v>3600</v>
      </c>
      <c r="B5">
        <v>40.090000000000003</v>
      </c>
      <c r="C5">
        <v>40.090000000000003</v>
      </c>
      <c r="D5">
        <v>1800</v>
      </c>
      <c r="E5">
        <v>9.15</v>
      </c>
      <c r="F5">
        <v>4.7699999999999996</v>
      </c>
    </row>
    <row r="6" spans="1:6" x14ac:dyDescent="0.25">
      <c r="A6">
        <v>6540</v>
      </c>
      <c r="B6">
        <v>51.64</v>
      </c>
      <c r="C6">
        <v>51.64</v>
      </c>
      <c r="D6">
        <v>4170</v>
      </c>
      <c r="E6">
        <v>3.93</v>
      </c>
      <c r="F6">
        <v>3.29</v>
      </c>
    </row>
    <row r="7" spans="1:6" x14ac:dyDescent="0.25">
      <c r="A7">
        <v>10140</v>
      </c>
      <c r="B7">
        <v>64.94</v>
      </c>
      <c r="C7">
        <v>64.94</v>
      </c>
      <c r="D7">
        <v>7440</v>
      </c>
      <c r="E7">
        <v>3.69</v>
      </c>
      <c r="F7">
        <v>1.36</v>
      </c>
    </row>
    <row r="8" spans="1:6" x14ac:dyDescent="0.25">
      <c r="A8">
        <v>12600</v>
      </c>
      <c r="B8">
        <v>67.45</v>
      </c>
      <c r="C8">
        <v>67.45</v>
      </c>
      <c r="D8">
        <v>10470</v>
      </c>
      <c r="E8">
        <v>1.02</v>
      </c>
      <c r="F8">
        <v>0.27</v>
      </c>
    </row>
    <row r="9" spans="1:6" x14ac:dyDescent="0.25">
      <c r="A9">
        <v>14400</v>
      </c>
      <c r="B9">
        <v>68.099999999999994</v>
      </c>
      <c r="C9">
        <v>68.099999999999994</v>
      </c>
      <c r="D9">
        <v>12600</v>
      </c>
      <c r="E9">
        <v>0.36</v>
      </c>
      <c r="F9">
        <v>-0.91</v>
      </c>
    </row>
    <row r="10" spans="1:6" x14ac:dyDescent="0.25">
      <c r="A10">
        <v>16200</v>
      </c>
      <c r="B10">
        <v>66.569999999999993</v>
      </c>
      <c r="C10">
        <v>66.569999999999993</v>
      </c>
      <c r="D10">
        <v>14400</v>
      </c>
      <c r="E10">
        <v>-0.85</v>
      </c>
      <c r="F10">
        <v>-2.5</v>
      </c>
    </row>
    <row r="11" spans="1:6" x14ac:dyDescent="0.25">
      <c r="A11">
        <v>18000</v>
      </c>
      <c r="B11">
        <v>62.21</v>
      </c>
      <c r="C11">
        <v>62.21</v>
      </c>
      <c r="D11">
        <v>16200</v>
      </c>
      <c r="E11">
        <v>-2.42</v>
      </c>
      <c r="F11">
        <v>-4.1500000000000004</v>
      </c>
    </row>
    <row r="12" spans="1:6" x14ac:dyDescent="0.25">
      <c r="A12">
        <v>19140</v>
      </c>
      <c r="B12">
        <v>57.07</v>
      </c>
      <c r="C12">
        <v>57.07</v>
      </c>
      <c r="D12">
        <v>17670</v>
      </c>
      <c r="E12">
        <v>-4.51</v>
      </c>
      <c r="F12">
        <v>-4.3600000000000003</v>
      </c>
    </row>
  </sheetData>
  <pageMargins left="0.7" right="0.7" top="0.75" bottom="0.75" header="0.3" footer="0.3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6E838-F995-A841-841F-58BBC9BC59CD}">
  <dimension ref="A1:F20"/>
  <sheetViews>
    <sheetView workbookViewId="0">
      <selection activeCell="G1" sqref="G1:H1048576"/>
    </sheetView>
  </sheetViews>
  <sheetFormatPr baseColWidth="10" defaultRowHeight="21" x14ac:dyDescent="0.25"/>
  <cols>
    <col min="1" max="1" width="8.375" customWidth="1"/>
    <col min="2" max="2" width="11.25" customWidth="1"/>
    <col min="3" max="3" width="10.75" customWidth="1"/>
    <col min="4" max="5" width="10" customWidth="1"/>
    <col min="6" max="6" width="12" customWidth="1"/>
  </cols>
  <sheetData>
    <row r="1" spans="1:6" x14ac:dyDescent="0.25">
      <c r="A1" s="5" t="s">
        <v>15</v>
      </c>
      <c r="B1" s="5" t="s">
        <v>21</v>
      </c>
      <c r="C1" s="5" t="s">
        <v>21</v>
      </c>
      <c r="D1" s="5" t="s">
        <v>15</v>
      </c>
      <c r="E1" s="5" t="s">
        <v>20</v>
      </c>
      <c r="F1" s="5" t="s">
        <v>20</v>
      </c>
    </row>
    <row r="2" spans="1:6" x14ac:dyDescent="0.25">
      <c r="A2" s="5" t="s">
        <v>16</v>
      </c>
      <c r="B2" s="5" t="s">
        <v>17</v>
      </c>
      <c r="C2" s="5" t="s">
        <v>19</v>
      </c>
      <c r="D2" s="5" t="s">
        <v>16</v>
      </c>
      <c r="E2" s="5" t="s">
        <v>18</v>
      </c>
      <c r="F2" s="5" t="s">
        <v>19</v>
      </c>
    </row>
    <row r="3" spans="1:6" x14ac:dyDescent="0.25">
      <c r="A3">
        <v>0</v>
      </c>
      <c r="B3">
        <v>0</v>
      </c>
      <c r="C3">
        <v>0</v>
      </c>
      <c r="D3">
        <v>450</v>
      </c>
      <c r="E3">
        <v>0</v>
      </c>
      <c r="F3" s="7">
        <v>11.4020718269004</v>
      </c>
    </row>
    <row r="4" spans="1:6" x14ac:dyDescent="0.25">
      <c r="A4">
        <v>900</v>
      </c>
      <c r="B4" s="6">
        <v>10.1</v>
      </c>
      <c r="C4" s="6">
        <v>10.1</v>
      </c>
      <c r="D4">
        <v>450</v>
      </c>
      <c r="E4" s="6">
        <v>11.12</v>
      </c>
      <c r="F4" s="7">
        <v>11.9063087780446</v>
      </c>
    </row>
    <row r="5" spans="1:6" x14ac:dyDescent="0.25">
      <c r="A5">
        <v>2700</v>
      </c>
      <c r="B5" s="6">
        <v>33.200000000000003</v>
      </c>
      <c r="C5" s="6">
        <v>33.200000000000003</v>
      </c>
      <c r="D5">
        <v>1800</v>
      </c>
      <c r="E5" s="6">
        <v>12.83</v>
      </c>
      <c r="F5" s="7">
        <v>9.8135214516393798</v>
      </c>
    </row>
    <row r="6" spans="1:6" x14ac:dyDescent="0.25">
      <c r="A6">
        <v>4461</v>
      </c>
      <c r="B6" s="6">
        <v>49.1</v>
      </c>
      <c r="C6" s="6">
        <v>49.1</v>
      </c>
      <c r="D6">
        <v>3580.5</v>
      </c>
      <c r="E6" s="6">
        <v>9.0299999999999994</v>
      </c>
      <c r="F6" s="7">
        <v>8.93707566473757</v>
      </c>
    </row>
    <row r="7" spans="1:6" x14ac:dyDescent="0.25">
      <c r="A7">
        <v>5601</v>
      </c>
      <c r="B7" s="6">
        <v>60.51</v>
      </c>
      <c r="C7" s="6">
        <v>60.51</v>
      </c>
      <c r="D7">
        <v>5031</v>
      </c>
      <c r="E7" s="6">
        <v>10</v>
      </c>
      <c r="F7" s="7">
        <v>5.4805863086235496</v>
      </c>
    </row>
    <row r="8" spans="1:6" x14ac:dyDescent="0.25">
      <c r="A8">
        <v>7401</v>
      </c>
      <c r="B8" s="6">
        <v>68.77</v>
      </c>
      <c r="C8" s="6">
        <v>68.77</v>
      </c>
      <c r="D8">
        <v>6501</v>
      </c>
      <c r="E8" s="6">
        <v>4.59</v>
      </c>
      <c r="F8" s="7">
        <v>4.5515648565268298</v>
      </c>
    </row>
    <row r="9" spans="1:6" x14ac:dyDescent="0.25">
      <c r="A9">
        <v>9861</v>
      </c>
      <c r="B9" s="6">
        <v>79.819999999999993</v>
      </c>
      <c r="C9" s="6">
        <v>79.819999999999993</v>
      </c>
      <c r="D9">
        <v>8631</v>
      </c>
      <c r="E9" s="6">
        <v>4.49</v>
      </c>
      <c r="F9" s="7">
        <v>4.4781927137809898</v>
      </c>
    </row>
    <row r="10" spans="1:6" x14ac:dyDescent="0.25">
      <c r="A10">
        <v>11661</v>
      </c>
      <c r="B10" s="6">
        <v>88.26</v>
      </c>
      <c r="C10" s="6">
        <v>88.26</v>
      </c>
      <c r="D10">
        <v>10761</v>
      </c>
      <c r="E10" s="6">
        <v>4.6900000000000004</v>
      </c>
      <c r="F10" s="7">
        <v>3.89233281588466</v>
      </c>
    </row>
    <row r="11" spans="1:6" x14ac:dyDescent="0.25">
      <c r="A11">
        <v>13461</v>
      </c>
      <c r="B11" s="6">
        <v>94.78</v>
      </c>
      <c r="C11" s="6">
        <v>94.78</v>
      </c>
      <c r="D11">
        <v>12561</v>
      </c>
      <c r="E11" s="6">
        <v>3.62</v>
      </c>
      <c r="F11" s="7">
        <v>4.10722898765518</v>
      </c>
    </row>
    <row r="12" spans="1:6" x14ac:dyDescent="0.25">
      <c r="A12">
        <v>15261</v>
      </c>
      <c r="B12" s="6">
        <v>102.28</v>
      </c>
      <c r="C12" s="6">
        <v>102.28</v>
      </c>
      <c r="D12">
        <v>14361</v>
      </c>
      <c r="E12" s="6">
        <v>4.17</v>
      </c>
      <c r="F12" s="7">
        <v>3.7930550373155301</v>
      </c>
    </row>
    <row r="13" spans="1:6" x14ac:dyDescent="0.25">
      <c r="A13">
        <v>16401</v>
      </c>
      <c r="B13" s="6">
        <v>107.27</v>
      </c>
      <c r="C13" s="6">
        <v>107.27</v>
      </c>
      <c r="D13">
        <v>15831</v>
      </c>
      <c r="E13" s="6">
        <v>4.38</v>
      </c>
      <c r="F13" s="7">
        <v>1.5208517313129299</v>
      </c>
    </row>
    <row r="14" spans="1:6" x14ac:dyDescent="0.25">
      <c r="A14">
        <v>18201</v>
      </c>
      <c r="B14" s="6">
        <v>109.28</v>
      </c>
      <c r="C14" s="6">
        <v>109.28</v>
      </c>
      <c r="D14">
        <v>17301</v>
      </c>
      <c r="E14" s="6">
        <v>1.1200000000000001</v>
      </c>
      <c r="F14" s="7">
        <v>0.48315428880851102</v>
      </c>
    </row>
    <row r="15" spans="1:6" x14ac:dyDescent="0.25">
      <c r="A15">
        <v>20661</v>
      </c>
      <c r="B15" s="6">
        <v>109.86</v>
      </c>
      <c r="C15" s="6">
        <v>109.86</v>
      </c>
      <c r="D15">
        <v>19431</v>
      </c>
      <c r="E15" s="6">
        <v>0.24</v>
      </c>
      <c r="F15" s="7">
        <v>0.63885911410110996</v>
      </c>
    </row>
    <row r="16" spans="1:6" x14ac:dyDescent="0.25">
      <c r="A16">
        <v>22461</v>
      </c>
      <c r="B16" s="6">
        <v>111.23</v>
      </c>
      <c r="C16" s="6">
        <v>111.23</v>
      </c>
      <c r="D16">
        <v>21561</v>
      </c>
      <c r="E16" s="6">
        <v>0.76</v>
      </c>
      <c r="F16" s="7">
        <v>0.53698900362223501</v>
      </c>
    </row>
    <row r="17" spans="1:6" x14ac:dyDescent="0.25">
      <c r="A17">
        <v>24261</v>
      </c>
      <c r="B17" s="6">
        <v>112.22</v>
      </c>
      <c r="C17" s="6">
        <v>112.22</v>
      </c>
      <c r="D17">
        <v>23361</v>
      </c>
      <c r="E17" s="6">
        <v>0.55000000000000004</v>
      </c>
      <c r="F17" s="7">
        <v>0.21754976884795499</v>
      </c>
    </row>
    <row r="18" spans="1:6" x14ac:dyDescent="0.25">
      <c r="A18">
        <v>26061</v>
      </c>
      <c r="B18" s="6">
        <v>112.73</v>
      </c>
      <c r="C18" s="6">
        <v>112.73</v>
      </c>
      <c r="D18">
        <v>25161</v>
      </c>
      <c r="E18" s="6">
        <v>0.28000000000000003</v>
      </c>
      <c r="F18" s="7">
        <v>-0.50739794277241601</v>
      </c>
    </row>
    <row r="19" spans="1:6" x14ac:dyDescent="0.25">
      <c r="A19">
        <v>27201</v>
      </c>
      <c r="B19" s="6">
        <v>112.34</v>
      </c>
      <c r="C19" s="6">
        <v>112.34</v>
      </c>
      <c r="D19">
        <v>26631</v>
      </c>
      <c r="E19" s="6">
        <v>-0.34</v>
      </c>
      <c r="F19" s="7">
        <v>-1.6819444050291299</v>
      </c>
    </row>
    <row r="20" spans="1:6" x14ac:dyDescent="0.25">
      <c r="A20">
        <v>29001</v>
      </c>
      <c r="B20" s="6">
        <v>108.81</v>
      </c>
      <c r="C20" s="6">
        <v>108.81</v>
      </c>
      <c r="D20">
        <v>28101</v>
      </c>
      <c r="E20" s="6">
        <v>-1.96</v>
      </c>
      <c r="F20" s="6">
        <v>-1.8</v>
      </c>
    </row>
  </sheetData>
  <pageMargins left="0.7" right="0.7" top="0.75" bottom="0.75" header="0.3" footer="0.3"/>
  <pageSetup paperSize="9"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71BD7-C784-274A-9F1B-39E073620679}">
  <dimension ref="A1:F35"/>
  <sheetViews>
    <sheetView topLeftCell="C11" workbookViewId="0">
      <selection activeCell="B3" sqref="B3:C35"/>
    </sheetView>
  </sheetViews>
  <sheetFormatPr baseColWidth="10" defaultRowHeight="21" x14ac:dyDescent="0.25"/>
  <cols>
    <col min="1" max="1" width="9" customWidth="1"/>
    <col min="2" max="2" width="9.375" customWidth="1"/>
    <col min="3" max="3" width="10.5" customWidth="1"/>
    <col min="4" max="4" width="8.25" customWidth="1"/>
    <col min="5" max="5" width="9.875" customWidth="1"/>
    <col min="6" max="6" width="11.625" customWidth="1"/>
  </cols>
  <sheetData>
    <row r="1" spans="1:6" x14ac:dyDescent="0.25">
      <c r="A1" s="5" t="s">
        <v>15</v>
      </c>
      <c r="B1" s="5" t="s">
        <v>21</v>
      </c>
      <c r="C1" s="5" t="s">
        <v>21</v>
      </c>
      <c r="D1" s="5" t="s">
        <v>15</v>
      </c>
      <c r="E1" s="5" t="s">
        <v>20</v>
      </c>
      <c r="F1" s="5" t="s">
        <v>20</v>
      </c>
    </row>
    <row r="2" spans="1:6" x14ac:dyDescent="0.25">
      <c r="A2" s="5" t="s">
        <v>16</v>
      </c>
      <c r="B2" s="5" t="s">
        <v>17</v>
      </c>
      <c r="C2" s="5" t="s">
        <v>19</v>
      </c>
      <c r="D2" s="5" t="s">
        <v>16</v>
      </c>
      <c r="E2" s="5" t="s">
        <v>18</v>
      </c>
      <c r="F2" s="5" t="s">
        <v>19</v>
      </c>
    </row>
    <row r="3" spans="1:6" x14ac:dyDescent="0.25">
      <c r="A3">
        <v>0</v>
      </c>
      <c r="B3" s="6">
        <v>0</v>
      </c>
      <c r="C3" s="6">
        <v>0</v>
      </c>
      <c r="D3">
        <v>0</v>
      </c>
      <c r="E3" s="6">
        <v>0</v>
      </c>
      <c r="F3" s="6">
        <v>5.54</v>
      </c>
    </row>
    <row r="4" spans="1:6" x14ac:dyDescent="0.25">
      <c r="A4">
        <v>600</v>
      </c>
      <c r="B4" s="6">
        <v>7.6</v>
      </c>
      <c r="C4" s="6">
        <v>7.6</v>
      </c>
      <c r="D4">
        <v>300</v>
      </c>
      <c r="E4" s="6">
        <v>12.69</v>
      </c>
      <c r="F4" s="6">
        <v>8.86</v>
      </c>
    </row>
    <row r="5" spans="1:6" x14ac:dyDescent="0.25">
      <c r="A5">
        <v>1200</v>
      </c>
      <c r="B5" s="6">
        <v>15.2</v>
      </c>
      <c r="C5" s="6">
        <v>15.2</v>
      </c>
      <c r="D5">
        <v>900</v>
      </c>
      <c r="E5" s="6">
        <v>13</v>
      </c>
      <c r="F5" s="6">
        <v>12.03</v>
      </c>
    </row>
    <row r="6" spans="1:6" x14ac:dyDescent="0.25">
      <c r="A6">
        <v>1800</v>
      </c>
      <c r="B6" s="6">
        <v>23.1</v>
      </c>
      <c r="C6" s="6">
        <v>23.1</v>
      </c>
      <c r="D6">
        <v>1500</v>
      </c>
      <c r="E6" s="6">
        <v>13.89</v>
      </c>
      <c r="F6" s="6">
        <v>13.59</v>
      </c>
    </row>
    <row r="7" spans="1:6" x14ac:dyDescent="0.25">
      <c r="A7">
        <v>2400</v>
      </c>
      <c r="B7" s="6">
        <v>31.9</v>
      </c>
      <c r="C7" s="6">
        <v>31.9</v>
      </c>
      <c r="D7">
        <v>2100</v>
      </c>
      <c r="E7" s="6">
        <v>14.64</v>
      </c>
      <c r="F7" s="6">
        <v>14.18</v>
      </c>
    </row>
    <row r="8" spans="1:6" x14ac:dyDescent="0.25">
      <c r="A8">
        <v>3000</v>
      </c>
      <c r="B8" s="6">
        <v>40.799999999999997</v>
      </c>
      <c r="C8" s="6">
        <v>40.799999999999997</v>
      </c>
      <c r="D8">
        <v>2700</v>
      </c>
      <c r="E8" s="6">
        <v>14.56</v>
      </c>
      <c r="F8" s="6">
        <v>14.25</v>
      </c>
    </row>
    <row r="9" spans="1:6" x14ac:dyDescent="0.25">
      <c r="A9">
        <v>3600</v>
      </c>
      <c r="B9" s="6">
        <v>49.5</v>
      </c>
      <c r="C9" s="6">
        <v>49.5</v>
      </c>
      <c r="D9">
        <v>3300</v>
      </c>
      <c r="E9" s="6">
        <v>13.79</v>
      </c>
      <c r="F9" s="6">
        <v>14.05</v>
      </c>
    </row>
    <row r="10" spans="1:6" x14ac:dyDescent="0.25">
      <c r="A10">
        <v>4200</v>
      </c>
      <c r="B10" s="6">
        <v>57.2</v>
      </c>
      <c r="C10" s="6">
        <v>57.2</v>
      </c>
      <c r="D10">
        <v>3900</v>
      </c>
      <c r="E10" s="6">
        <v>13.89</v>
      </c>
      <c r="F10" s="6">
        <v>13.77</v>
      </c>
    </row>
    <row r="11" spans="1:6" x14ac:dyDescent="0.25">
      <c r="A11">
        <v>4800</v>
      </c>
      <c r="B11" s="6">
        <v>66.2</v>
      </c>
      <c r="C11" s="6">
        <v>66.2</v>
      </c>
      <c r="D11">
        <v>4500</v>
      </c>
      <c r="E11" s="6">
        <v>13.82</v>
      </c>
      <c r="F11" s="6">
        <v>13.35</v>
      </c>
    </row>
    <row r="12" spans="1:6" x14ac:dyDescent="0.25">
      <c r="A12">
        <v>5400</v>
      </c>
      <c r="B12" s="6">
        <v>74</v>
      </c>
      <c r="C12" s="6">
        <v>74</v>
      </c>
      <c r="D12">
        <v>5100</v>
      </c>
      <c r="E12" s="6">
        <v>12.48</v>
      </c>
      <c r="F12" s="6">
        <v>12.84</v>
      </c>
    </row>
    <row r="13" spans="1:6" x14ac:dyDescent="0.25">
      <c r="A13">
        <v>6000</v>
      </c>
      <c r="B13" s="6">
        <v>81.099999999999994</v>
      </c>
      <c r="C13" s="6">
        <v>81.099999999999994</v>
      </c>
      <c r="D13">
        <v>5700</v>
      </c>
      <c r="E13" s="6">
        <v>11.79</v>
      </c>
      <c r="F13" s="6">
        <v>12.59</v>
      </c>
    </row>
    <row r="14" spans="1:6" x14ac:dyDescent="0.25">
      <c r="A14">
        <v>6600</v>
      </c>
      <c r="B14" s="6">
        <v>87.8</v>
      </c>
      <c r="C14" s="6">
        <v>87.8</v>
      </c>
      <c r="D14">
        <v>6300</v>
      </c>
      <c r="E14" s="6">
        <v>13.15</v>
      </c>
      <c r="F14" s="6">
        <v>12.63</v>
      </c>
    </row>
    <row r="15" spans="1:6" x14ac:dyDescent="0.25">
      <c r="A15">
        <v>7200</v>
      </c>
      <c r="B15" s="6">
        <v>97.1</v>
      </c>
      <c r="C15" s="6">
        <v>97.1</v>
      </c>
      <c r="D15">
        <v>6900</v>
      </c>
      <c r="E15" s="6">
        <v>13.31</v>
      </c>
      <c r="F15" s="6">
        <v>12.33</v>
      </c>
    </row>
    <row r="16" spans="1:6" x14ac:dyDescent="0.25">
      <c r="A16">
        <v>7800</v>
      </c>
      <c r="B16" s="6">
        <v>104.1</v>
      </c>
      <c r="C16" s="6">
        <v>104.1</v>
      </c>
      <c r="D16">
        <v>7500</v>
      </c>
      <c r="E16" s="6">
        <v>11.43</v>
      </c>
      <c r="F16" s="6">
        <v>11.34</v>
      </c>
    </row>
    <row r="17" spans="1:6" x14ac:dyDescent="0.25">
      <c r="A17">
        <v>8400</v>
      </c>
      <c r="B17" s="6">
        <v>110.7</v>
      </c>
      <c r="C17" s="6">
        <v>110.7</v>
      </c>
      <c r="D17">
        <v>8100</v>
      </c>
      <c r="E17" s="6">
        <v>9.9600000000000009</v>
      </c>
      <c r="F17" s="6">
        <v>9.91</v>
      </c>
    </row>
    <row r="18" spans="1:6" x14ac:dyDescent="0.25">
      <c r="A18">
        <v>9000</v>
      </c>
      <c r="B18" s="6">
        <v>116.1</v>
      </c>
      <c r="C18" s="6">
        <v>116.1</v>
      </c>
      <c r="D18">
        <v>8700</v>
      </c>
      <c r="E18" s="6">
        <v>8.33</v>
      </c>
      <c r="F18" s="6">
        <v>8.42</v>
      </c>
    </row>
    <row r="19" spans="1:6" x14ac:dyDescent="0.25">
      <c r="A19">
        <v>9600</v>
      </c>
      <c r="B19" s="6">
        <v>120.7</v>
      </c>
      <c r="C19" s="6">
        <v>120.7</v>
      </c>
      <c r="D19">
        <v>9300</v>
      </c>
      <c r="E19" s="6">
        <v>6.72</v>
      </c>
      <c r="F19" s="6">
        <v>7.13</v>
      </c>
    </row>
    <row r="20" spans="1:6" x14ac:dyDescent="0.25">
      <c r="A20">
        <v>10200</v>
      </c>
      <c r="B20" s="6">
        <v>124.1</v>
      </c>
      <c r="C20" s="6">
        <v>124.1</v>
      </c>
      <c r="D20">
        <v>9900</v>
      </c>
      <c r="E20" s="6">
        <v>5.73</v>
      </c>
      <c r="F20" s="6">
        <v>6.29</v>
      </c>
    </row>
    <row r="21" spans="1:6" x14ac:dyDescent="0.25">
      <c r="A21">
        <v>10800</v>
      </c>
      <c r="B21" s="6">
        <v>127.4</v>
      </c>
      <c r="C21" s="6">
        <v>127.4</v>
      </c>
      <c r="D21">
        <v>10500</v>
      </c>
      <c r="E21" s="6">
        <v>5.88</v>
      </c>
      <c r="F21" s="6">
        <v>5.88</v>
      </c>
    </row>
    <row r="22" spans="1:6" x14ac:dyDescent="0.25">
      <c r="A22">
        <v>11400</v>
      </c>
      <c r="B22" s="6">
        <v>131.19999999999999</v>
      </c>
      <c r="C22" s="6">
        <v>131.19999999999999</v>
      </c>
      <c r="D22">
        <v>11100</v>
      </c>
      <c r="E22" s="6">
        <v>5.88</v>
      </c>
      <c r="F22" s="6">
        <v>5.62</v>
      </c>
    </row>
    <row r="23" spans="1:6" x14ac:dyDescent="0.25">
      <c r="A23">
        <v>12000</v>
      </c>
      <c r="B23" s="6">
        <v>134.6</v>
      </c>
      <c r="C23" s="6">
        <v>134.6</v>
      </c>
      <c r="D23">
        <v>11700</v>
      </c>
      <c r="E23" s="6">
        <v>5.0599999999999996</v>
      </c>
      <c r="F23" s="6">
        <v>5.44</v>
      </c>
    </row>
    <row r="24" spans="1:6" x14ac:dyDescent="0.25">
      <c r="A24">
        <v>12600</v>
      </c>
      <c r="B24" s="6">
        <v>137.19999999999999</v>
      </c>
      <c r="C24" s="6">
        <v>137.19999999999999</v>
      </c>
      <c r="D24">
        <v>12300</v>
      </c>
      <c r="E24" s="6">
        <v>4.88</v>
      </c>
      <c r="F24" s="6">
        <v>5.61</v>
      </c>
    </row>
    <row r="25" spans="1:6" x14ac:dyDescent="0.25">
      <c r="A25">
        <v>13200</v>
      </c>
      <c r="B25" s="6">
        <v>140.19999999999999</v>
      </c>
      <c r="C25" s="6">
        <v>140.19999999999999</v>
      </c>
      <c r="D25">
        <v>12900</v>
      </c>
      <c r="E25" s="6">
        <v>6.33</v>
      </c>
      <c r="F25" s="6">
        <v>6.15</v>
      </c>
    </row>
    <row r="26" spans="1:6" x14ac:dyDescent="0.25">
      <c r="A26">
        <v>13800</v>
      </c>
      <c r="B26" s="6">
        <v>144.80000000000001</v>
      </c>
      <c r="C26" s="6">
        <v>144.80000000000001</v>
      </c>
      <c r="D26">
        <v>13500</v>
      </c>
      <c r="E26" s="6">
        <v>7.65</v>
      </c>
      <c r="F26" s="6">
        <v>6.39</v>
      </c>
    </row>
    <row r="27" spans="1:6" x14ac:dyDescent="0.25">
      <c r="A27">
        <v>14400</v>
      </c>
      <c r="B27" s="6">
        <v>149.80000000000001</v>
      </c>
      <c r="C27" s="6">
        <v>149.80000000000001</v>
      </c>
      <c r="D27">
        <v>14100</v>
      </c>
      <c r="E27" s="6">
        <v>6.31</v>
      </c>
      <c r="F27" s="6">
        <v>5.78</v>
      </c>
    </row>
    <row r="28" spans="1:6" x14ac:dyDescent="0.25">
      <c r="A28">
        <v>15000</v>
      </c>
      <c r="B28" s="6">
        <v>152.5</v>
      </c>
      <c r="C28" s="6">
        <v>152.5</v>
      </c>
      <c r="D28">
        <v>14700</v>
      </c>
      <c r="E28" s="6">
        <v>4.0999999999999996</v>
      </c>
      <c r="F28" s="6">
        <v>4.63</v>
      </c>
    </row>
    <row r="29" spans="1:6" x14ac:dyDescent="0.25">
      <c r="A29">
        <v>15600</v>
      </c>
      <c r="B29" s="6">
        <v>154.5</v>
      </c>
      <c r="C29" s="6">
        <v>154.5</v>
      </c>
      <c r="D29">
        <v>15300</v>
      </c>
      <c r="E29" s="6">
        <v>3.23</v>
      </c>
      <c r="F29" s="6">
        <v>3.65</v>
      </c>
    </row>
    <row r="30" spans="1:6" x14ac:dyDescent="0.25">
      <c r="A30">
        <v>16200</v>
      </c>
      <c r="B30" s="6">
        <v>156.30000000000001</v>
      </c>
      <c r="C30" s="6">
        <v>156.30000000000001</v>
      </c>
      <c r="D30">
        <v>15900</v>
      </c>
      <c r="E30" s="6">
        <v>3.04</v>
      </c>
      <c r="F30" s="6">
        <v>3.1</v>
      </c>
    </row>
    <row r="31" spans="1:6" x14ac:dyDescent="0.25">
      <c r="A31">
        <v>16800</v>
      </c>
      <c r="B31" s="6">
        <v>158.19999999999999</v>
      </c>
      <c r="C31" s="6">
        <v>158.19999999999999</v>
      </c>
      <c r="D31">
        <v>16500</v>
      </c>
      <c r="E31" s="6">
        <v>2.58</v>
      </c>
      <c r="F31" s="6">
        <v>2.99</v>
      </c>
    </row>
    <row r="32" spans="1:6" x14ac:dyDescent="0.25">
      <c r="A32">
        <v>17400</v>
      </c>
      <c r="B32" s="6">
        <v>159.4</v>
      </c>
      <c r="C32" s="6">
        <v>159.4</v>
      </c>
      <c r="D32">
        <v>17100</v>
      </c>
      <c r="E32" s="6">
        <v>2.46</v>
      </c>
      <c r="F32" s="6">
        <v>3.46</v>
      </c>
    </row>
    <row r="33" spans="1:6" x14ac:dyDescent="0.25">
      <c r="A33">
        <v>18000</v>
      </c>
      <c r="B33" s="6">
        <v>160.69999999999999</v>
      </c>
      <c r="C33" s="6">
        <v>160.69999999999999</v>
      </c>
      <c r="D33">
        <v>17700</v>
      </c>
      <c r="E33" s="6">
        <v>4.96</v>
      </c>
      <c r="F33" s="6">
        <v>4.24</v>
      </c>
    </row>
    <row r="34" spans="1:6" x14ac:dyDescent="0.25">
      <c r="A34">
        <v>18600</v>
      </c>
      <c r="B34" s="6">
        <v>165.6</v>
      </c>
      <c r="C34" s="6">
        <v>165.6</v>
      </c>
      <c r="D34">
        <v>18300</v>
      </c>
      <c r="E34" s="6">
        <v>6.29</v>
      </c>
      <c r="F34" s="6">
        <v>4.47</v>
      </c>
    </row>
    <row r="35" spans="1:6" x14ac:dyDescent="0.25">
      <c r="A35">
        <v>19200</v>
      </c>
      <c r="B35" s="6">
        <v>168.4</v>
      </c>
      <c r="C35" s="6">
        <v>168.4</v>
      </c>
      <c r="D35">
        <v>18900</v>
      </c>
      <c r="E35" s="6">
        <v>2.72</v>
      </c>
      <c r="F35" s="6">
        <v>4.07</v>
      </c>
    </row>
  </sheetData>
  <pageMargins left="0.7" right="0.7" top="0.75" bottom="0.75" header="0.3" footer="0.3"/>
  <pageSetup paperSize="9" orientation="portrait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CCF40-8D12-5641-810F-DF12D41C5BD5}">
  <dimension ref="A1:F30"/>
  <sheetViews>
    <sheetView topLeftCell="A7" workbookViewId="0">
      <selection activeCell="A3" sqref="A3"/>
    </sheetView>
  </sheetViews>
  <sheetFormatPr baseColWidth="10" defaultRowHeight="21" x14ac:dyDescent="0.25"/>
  <cols>
    <col min="1" max="1" width="8.125" customWidth="1"/>
    <col min="2" max="2" width="9.5" customWidth="1"/>
    <col min="3" max="3" width="9.875" customWidth="1"/>
    <col min="4" max="5" width="8.25" customWidth="1"/>
    <col min="6" max="6" width="11.125" customWidth="1"/>
  </cols>
  <sheetData>
    <row r="1" spans="1:6" x14ac:dyDescent="0.25">
      <c r="A1" s="5" t="s">
        <v>15</v>
      </c>
      <c r="B1" s="5" t="s">
        <v>21</v>
      </c>
      <c r="C1" s="5" t="s">
        <v>21</v>
      </c>
      <c r="D1" s="5" t="s">
        <v>15</v>
      </c>
      <c r="E1" s="5" t="s">
        <v>20</v>
      </c>
      <c r="F1" s="5" t="s">
        <v>20</v>
      </c>
    </row>
    <row r="2" spans="1:6" x14ac:dyDescent="0.25">
      <c r="A2" s="5" t="s">
        <v>16</v>
      </c>
      <c r="B2" s="5" t="s">
        <v>17</v>
      </c>
      <c r="C2" s="5" t="s">
        <v>19</v>
      </c>
      <c r="D2" s="5" t="s">
        <v>16</v>
      </c>
      <c r="E2" s="5" t="s">
        <v>18</v>
      </c>
      <c r="F2" s="5" t="s">
        <v>19</v>
      </c>
    </row>
    <row r="3" spans="1:6" x14ac:dyDescent="0.25">
      <c r="A3">
        <v>0</v>
      </c>
      <c r="B3">
        <v>0</v>
      </c>
      <c r="C3">
        <v>0</v>
      </c>
      <c r="D3">
        <v>0</v>
      </c>
      <c r="E3">
        <v>0</v>
      </c>
      <c r="F3">
        <v>8.33</v>
      </c>
    </row>
    <row r="4" spans="1:6" x14ac:dyDescent="0.25">
      <c r="A4">
        <v>300</v>
      </c>
      <c r="B4">
        <v>2.92</v>
      </c>
      <c r="C4">
        <v>2.92</v>
      </c>
      <c r="D4">
        <v>150</v>
      </c>
      <c r="E4">
        <v>9.07</v>
      </c>
      <c r="F4">
        <v>7.75</v>
      </c>
    </row>
    <row r="5" spans="1:6" x14ac:dyDescent="0.25">
      <c r="A5">
        <v>600</v>
      </c>
      <c r="B5">
        <v>5.44</v>
      </c>
      <c r="C5">
        <v>5.44</v>
      </c>
      <c r="D5">
        <v>450</v>
      </c>
      <c r="E5">
        <v>7.6</v>
      </c>
      <c r="F5">
        <v>6.99</v>
      </c>
    </row>
    <row r="6" spans="1:6" x14ac:dyDescent="0.25">
      <c r="A6">
        <v>900</v>
      </c>
      <c r="B6">
        <v>7.48</v>
      </c>
      <c r="C6">
        <v>7.48</v>
      </c>
      <c r="D6">
        <v>750</v>
      </c>
      <c r="E6">
        <v>6.82</v>
      </c>
      <c r="F6">
        <v>6.26</v>
      </c>
    </row>
    <row r="7" spans="1:6" x14ac:dyDescent="0.25">
      <c r="A7">
        <v>1200</v>
      </c>
      <c r="B7">
        <v>9.5299999999999994</v>
      </c>
      <c r="C7">
        <v>9.5299999999999994</v>
      </c>
      <c r="D7">
        <v>1050</v>
      </c>
      <c r="E7">
        <v>6.44</v>
      </c>
      <c r="F7">
        <v>5.48</v>
      </c>
    </row>
    <row r="8" spans="1:6" x14ac:dyDescent="0.25">
      <c r="A8">
        <v>1500</v>
      </c>
      <c r="B8">
        <v>11.34</v>
      </c>
      <c r="C8">
        <v>11.34</v>
      </c>
      <c r="D8">
        <v>1350</v>
      </c>
      <c r="E8">
        <v>5.49</v>
      </c>
      <c r="F8">
        <v>4.5999999999999996</v>
      </c>
    </row>
    <row r="9" spans="1:6" x14ac:dyDescent="0.25">
      <c r="A9">
        <v>1800</v>
      </c>
      <c r="B9">
        <v>12.82</v>
      </c>
      <c r="C9">
        <v>12.82</v>
      </c>
      <c r="D9">
        <v>1650</v>
      </c>
      <c r="E9">
        <v>4.74</v>
      </c>
      <c r="F9">
        <v>3.6</v>
      </c>
    </row>
    <row r="10" spans="1:6" x14ac:dyDescent="0.25">
      <c r="A10">
        <v>2100</v>
      </c>
      <c r="B10">
        <v>14.18</v>
      </c>
      <c r="C10">
        <v>14.18</v>
      </c>
      <c r="D10">
        <v>1950</v>
      </c>
      <c r="E10">
        <v>3.74</v>
      </c>
      <c r="F10">
        <v>2.62</v>
      </c>
    </row>
    <row r="11" spans="1:6" x14ac:dyDescent="0.25">
      <c r="A11">
        <v>2400</v>
      </c>
      <c r="B11">
        <v>15.06</v>
      </c>
      <c r="C11">
        <v>15.06</v>
      </c>
      <c r="D11">
        <v>2250</v>
      </c>
      <c r="E11">
        <v>2.2799999999999998</v>
      </c>
      <c r="F11">
        <v>1.89</v>
      </c>
    </row>
    <row r="12" spans="1:6" x14ac:dyDescent="0.25">
      <c r="A12">
        <v>2700</v>
      </c>
      <c r="B12">
        <v>15.55</v>
      </c>
      <c r="C12">
        <v>15.55</v>
      </c>
      <c r="D12">
        <v>2550</v>
      </c>
      <c r="E12">
        <v>1.56</v>
      </c>
      <c r="F12">
        <v>1.43</v>
      </c>
    </row>
    <row r="13" spans="1:6" x14ac:dyDescent="0.25">
      <c r="A13">
        <v>3000</v>
      </c>
      <c r="B13">
        <v>16</v>
      </c>
      <c r="C13">
        <v>16</v>
      </c>
      <c r="D13">
        <v>2850</v>
      </c>
      <c r="E13">
        <v>1.52</v>
      </c>
      <c r="F13">
        <v>1.1399999999999999</v>
      </c>
    </row>
    <row r="14" spans="1:6" x14ac:dyDescent="0.25">
      <c r="A14">
        <v>3300</v>
      </c>
      <c r="B14">
        <v>16.46</v>
      </c>
      <c r="C14">
        <v>16.46</v>
      </c>
      <c r="D14">
        <v>3150</v>
      </c>
      <c r="E14">
        <v>0.96</v>
      </c>
      <c r="F14">
        <v>1.06</v>
      </c>
    </row>
    <row r="15" spans="1:6" x14ac:dyDescent="0.25">
      <c r="A15">
        <v>3600</v>
      </c>
      <c r="B15">
        <v>16.579999999999998</v>
      </c>
      <c r="C15">
        <v>16.579999999999998</v>
      </c>
      <c r="D15">
        <v>3450</v>
      </c>
      <c r="E15">
        <v>0.7</v>
      </c>
      <c r="F15">
        <v>1.1200000000000001</v>
      </c>
    </row>
    <row r="16" spans="1:6" x14ac:dyDescent="0.25">
      <c r="A16">
        <v>3900</v>
      </c>
      <c r="B16">
        <v>16.88</v>
      </c>
      <c r="C16">
        <v>16.88</v>
      </c>
      <c r="D16">
        <v>3750</v>
      </c>
      <c r="E16">
        <v>1.41</v>
      </c>
      <c r="F16">
        <v>1.1200000000000001</v>
      </c>
    </row>
    <row r="17" spans="1:6" x14ac:dyDescent="0.25">
      <c r="A17">
        <v>4200</v>
      </c>
      <c r="B17">
        <v>17.420000000000002</v>
      </c>
      <c r="C17">
        <v>17.420000000000002</v>
      </c>
      <c r="D17">
        <v>4050</v>
      </c>
      <c r="E17">
        <v>1.35</v>
      </c>
      <c r="F17">
        <v>1.08</v>
      </c>
    </row>
    <row r="18" spans="1:6" x14ac:dyDescent="0.25">
      <c r="A18">
        <v>4500</v>
      </c>
      <c r="B18">
        <v>17.690000000000001</v>
      </c>
      <c r="C18">
        <v>17.690000000000001</v>
      </c>
      <c r="D18">
        <v>4350</v>
      </c>
      <c r="E18">
        <v>0.61</v>
      </c>
      <c r="F18">
        <v>1.2</v>
      </c>
    </row>
    <row r="19" spans="1:6" x14ac:dyDescent="0.25">
      <c r="A19">
        <v>4800</v>
      </c>
      <c r="B19">
        <v>17.79</v>
      </c>
      <c r="C19">
        <v>17.79</v>
      </c>
      <c r="D19">
        <v>4650</v>
      </c>
      <c r="E19">
        <v>1.0900000000000001</v>
      </c>
      <c r="F19">
        <v>1.36</v>
      </c>
    </row>
    <row r="20" spans="1:6" x14ac:dyDescent="0.25">
      <c r="A20">
        <v>5100</v>
      </c>
      <c r="B20">
        <v>18.34</v>
      </c>
      <c r="C20">
        <v>18.34</v>
      </c>
      <c r="D20">
        <v>4950</v>
      </c>
      <c r="E20">
        <v>1.8</v>
      </c>
      <c r="F20">
        <v>1.31</v>
      </c>
    </row>
    <row r="21" spans="1:6" x14ac:dyDescent="0.25">
      <c r="A21">
        <v>5400</v>
      </c>
      <c r="B21">
        <v>18.87</v>
      </c>
      <c r="C21">
        <v>18.87</v>
      </c>
      <c r="D21">
        <v>5250</v>
      </c>
      <c r="E21">
        <v>1.42</v>
      </c>
      <c r="F21">
        <v>1.1100000000000001</v>
      </c>
    </row>
    <row r="22" spans="1:6" x14ac:dyDescent="0.25">
      <c r="A22">
        <v>5700</v>
      </c>
      <c r="B22">
        <v>19.190000000000001</v>
      </c>
      <c r="C22">
        <v>19.190000000000001</v>
      </c>
      <c r="D22">
        <v>5550</v>
      </c>
      <c r="E22">
        <v>1.02</v>
      </c>
      <c r="F22">
        <v>0.94</v>
      </c>
    </row>
    <row r="23" spans="1:6" x14ac:dyDescent="0.25">
      <c r="A23">
        <v>6000</v>
      </c>
      <c r="B23">
        <v>19.48</v>
      </c>
      <c r="C23">
        <v>19.48</v>
      </c>
      <c r="D23">
        <v>5850</v>
      </c>
      <c r="E23">
        <v>0.81</v>
      </c>
      <c r="F23">
        <v>0.89</v>
      </c>
    </row>
    <row r="24" spans="1:6" x14ac:dyDescent="0.25">
      <c r="A24">
        <v>6300</v>
      </c>
      <c r="B24">
        <v>19.68</v>
      </c>
      <c r="C24">
        <v>19.68</v>
      </c>
      <c r="D24">
        <v>6150</v>
      </c>
      <c r="E24">
        <v>0.75</v>
      </c>
      <c r="F24">
        <v>0.89</v>
      </c>
    </row>
    <row r="25" spans="1:6" x14ac:dyDescent="0.25">
      <c r="A25">
        <v>6600</v>
      </c>
      <c r="B25">
        <v>19.93</v>
      </c>
      <c r="C25">
        <v>19.93</v>
      </c>
      <c r="D25">
        <v>6450</v>
      </c>
      <c r="E25">
        <v>1.08</v>
      </c>
      <c r="F25">
        <v>0.72</v>
      </c>
    </row>
    <row r="26" spans="1:6" x14ac:dyDescent="0.25">
      <c r="A26">
        <v>6900</v>
      </c>
      <c r="B26">
        <v>20.32</v>
      </c>
      <c r="C26">
        <v>20.32</v>
      </c>
      <c r="D26">
        <v>6750</v>
      </c>
      <c r="E26">
        <v>1.03</v>
      </c>
      <c r="F26">
        <v>0.28999999999999998</v>
      </c>
    </row>
    <row r="27" spans="1:6" x14ac:dyDescent="0.25">
      <c r="A27">
        <v>7200</v>
      </c>
      <c r="B27">
        <v>20.55</v>
      </c>
      <c r="C27">
        <v>20.55</v>
      </c>
      <c r="D27">
        <v>7050</v>
      </c>
      <c r="E27">
        <v>0.43</v>
      </c>
      <c r="F27">
        <v>-0.24</v>
      </c>
    </row>
    <row r="28" spans="1:6" x14ac:dyDescent="0.25">
      <c r="A28">
        <v>7500</v>
      </c>
      <c r="B28">
        <v>20.58</v>
      </c>
      <c r="C28">
        <v>20.58</v>
      </c>
      <c r="D28">
        <v>7350</v>
      </c>
      <c r="E28">
        <v>-0.42</v>
      </c>
      <c r="F28">
        <v>-0.57999999999999996</v>
      </c>
    </row>
    <row r="29" spans="1:6" x14ac:dyDescent="0.25">
      <c r="A29">
        <v>7800</v>
      </c>
      <c r="B29">
        <v>20.3</v>
      </c>
      <c r="C29">
        <v>20.3</v>
      </c>
      <c r="D29">
        <v>7650</v>
      </c>
      <c r="E29">
        <v>-0.97</v>
      </c>
      <c r="F29">
        <v>-0.56999999999999995</v>
      </c>
    </row>
    <row r="30" spans="1:6" x14ac:dyDescent="0.25">
      <c r="A30">
        <v>8100</v>
      </c>
      <c r="B30">
        <v>20</v>
      </c>
      <c r="C30">
        <v>20</v>
      </c>
      <c r="D30">
        <v>7950</v>
      </c>
      <c r="E30">
        <v>-0.91</v>
      </c>
      <c r="F30">
        <v>-0.39</v>
      </c>
    </row>
  </sheetData>
  <pageMargins left="0.7" right="0.7" top="0.75" bottom="0.75" header="0.3" footer="0.3"/>
  <pageSetup paperSize="9" orientation="portrait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2A130-F132-AC4F-B0CC-5F98E309A711}">
  <dimension ref="A1:F21"/>
  <sheetViews>
    <sheetView workbookViewId="0">
      <selection activeCell="I11" sqref="I11"/>
    </sheetView>
  </sheetViews>
  <sheetFormatPr baseColWidth="10" defaultRowHeight="21" x14ac:dyDescent="0.25"/>
  <cols>
    <col min="1" max="1" width="8.75" customWidth="1"/>
    <col min="2" max="2" width="9.875" customWidth="1"/>
    <col min="3" max="3" width="9.75" customWidth="1"/>
    <col min="4" max="4" width="12.125" customWidth="1"/>
    <col min="5" max="5" width="7.875" customWidth="1"/>
    <col min="6" max="6" width="8.875" customWidth="1"/>
  </cols>
  <sheetData>
    <row r="1" spans="1:6" x14ac:dyDescent="0.25">
      <c r="A1" s="5" t="s">
        <v>15</v>
      </c>
      <c r="B1" s="5" t="s">
        <v>21</v>
      </c>
      <c r="C1" s="5" t="s">
        <v>21</v>
      </c>
      <c r="D1" s="5" t="s">
        <v>15</v>
      </c>
      <c r="E1" s="5" t="s">
        <v>20</v>
      </c>
      <c r="F1" s="5" t="s">
        <v>20</v>
      </c>
    </row>
    <row r="2" spans="1:6" x14ac:dyDescent="0.25">
      <c r="A2" s="5" t="s">
        <v>16</v>
      </c>
      <c r="B2" s="5" t="s">
        <v>17</v>
      </c>
      <c r="C2" s="5" t="s">
        <v>19</v>
      </c>
      <c r="D2" s="5" t="s">
        <v>16</v>
      </c>
      <c r="E2" s="5" t="s">
        <v>18</v>
      </c>
      <c r="F2" s="5" t="s">
        <v>19</v>
      </c>
    </row>
    <row r="3" spans="1:6" x14ac:dyDescent="0.25">
      <c r="A3">
        <v>0</v>
      </c>
      <c r="B3" s="6">
        <v>0</v>
      </c>
      <c r="C3" s="6">
        <v>0</v>
      </c>
      <c r="D3">
        <v>0</v>
      </c>
      <c r="E3" s="6">
        <v>0</v>
      </c>
      <c r="F3" s="6">
        <v>23.71</v>
      </c>
    </row>
    <row r="4" spans="1:6" x14ac:dyDescent="0.25">
      <c r="A4">
        <v>600</v>
      </c>
      <c r="B4" s="6">
        <v>16</v>
      </c>
      <c r="C4" s="6">
        <v>16</v>
      </c>
      <c r="D4">
        <v>300</v>
      </c>
      <c r="E4" s="6">
        <v>26.67</v>
      </c>
      <c r="F4" s="6">
        <v>20.91</v>
      </c>
    </row>
    <row r="5" spans="1:6" x14ac:dyDescent="0.25">
      <c r="A5">
        <v>1500</v>
      </c>
      <c r="B5" s="6">
        <v>39.24</v>
      </c>
      <c r="C5" s="6">
        <v>39.24</v>
      </c>
      <c r="D5">
        <v>1050</v>
      </c>
      <c r="E5" s="6">
        <v>21.24</v>
      </c>
      <c r="F5" s="6">
        <v>16.920000000000002</v>
      </c>
    </row>
    <row r="6" spans="1:6" x14ac:dyDescent="0.25">
      <c r="A6">
        <v>3000</v>
      </c>
      <c r="B6" s="6">
        <v>67</v>
      </c>
      <c r="C6" s="6">
        <v>67</v>
      </c>
      <c r="D6">
        <v>2250</v>
      </c>
      <c r="E6" s="6">
        <v>16.670000000000002</v>
      </c>
      <c r="F6" s="6">
        <v>13.55</v>
      </c>
    </row>
    <row r="7" spans="1:6" x14ac:dyDescent="0.25">
      <c r="A7">
        <v>3600</v>
      </c>
      <c r="B7" s="6">
        <v>77</v>
      </c>
      <c r="C7" s="6">
        <v>77</v>
      </c>
      <c r="D7">
        <v>3300</v>
      </c>
      <c r="E7" s="6">
        <v>11.65</v>
      </c>
      <c r="F7" s="6">
        <v>12.04</v>
      </c>
    </row>
    <row r="8" spans="1:6" x14ac:dyDescent="0.25">
      <c r="A8">
        <v>4200</v>
      </c>
      <c r="B8" s="6">
        <v>84</v>
      </c>
      <c r="C8" s="6">
        <v>84</v>
      </c>
      <c r="D8">
        <v>3900</v>
      </c>
      <c r="E8" s="6">
        <v>10</v>
      </c>
      <c r="F8" s="6">
        <v>12.16</v>
      </c>
    </row>
    <row r="9" spans="1:6" x14ac:dyDescent="0.25">
      <c r="A9">
        <v>4800</v>
      </c>
      <c r="B9" s="6">
        <v>90</v>
      </c>
      <c r="C9" s="6">
        <v>90</v>
      </c>
      <c r="D9">
        <v>4500</v>
      </c>
      <c r="E9" s="6">
        <v>11.67</v>
      </c>
      <c r="F9" s="6">
        <v>12</v>
      </c>
    </row>
    <row r="10" spans="1:6" x14ac:dyDescent="0.25">
      <c r="A10">
        <v>5400</v>
      </c>
      <c r="B10" s="6">
        <v>97</v>
      </c>
      <c r="C10" s="6">
        <v>97</v>
      </c>
      <c r="D10">
        <v>5100</v>
      </c>
      <c r="E10" s="6">
        <v>16.670000000000002</v>
      </c>
      <c r="F10" s="6">
        <v>10.54</v>
      </c>
    </row>
    <row r="11" spans="1:6" x14ac:dyDescent="0.25">
      <c r="A11">
        <v>6000</v>
      </c>
      <c r="B11" s="6">
        <v>107</v>
      </c>
      <c r="C11" s="6">
        <v>107</v>
      </c>
      <c r="D11">
        <v>5700</v>
      </c>
      <c r="E11" s="6">
        <v>7.49</v>
      </c>
      <c r="F11" s="6">
        <v>8.8699999999999992</v>
      </c>
    </row>
    <row r="12" spans="1:6" x14ac:dyDescent="0.25">
      <c r="A12">
        <v>7203</v>
      </c>
      <c r="B12" s="6">
        <v>116</v>
      </c>
      <c r="C12" s="6">
        <v>116</v>
      </c>
      <c r="D12">
        <v>6601.5</v>
      </c>
      <c r="E12" s="6">
        <v>10</v>
      </c>
      <c r="F12" s="6">
        <v>7.61</v>
      </c>
    </row>
    <row r="13" spans="1:6" x14ac:dyDescent="0.25">
      <c r="A13">
        <v>7803</v>
      </c>
      <c r="B13" s="6">
        <v>122</v>
      </c>
      <c r="C13" s="6">
        <v>122</v>
      </c>
      <c r="D13">
        <v>7503</v>
      </c>
      <c r="E13" s="6">
        <v>6.67</v>
      </c>
      <c r="F13" s="6">
        <v>6.59</v>
      </c>
    </row>
    <row r="14" spans="1:6" x14ac:dyDescent="0.25">
      <c r="A14">
        <v>8403</v>
      </c>
      <c r="B14" s="6">
        <v>126</v>
      </c>
      <c r="C14" s="6">
        <v>126</v>
      </c>
      <c r="D14">
        <v>8103</v>
      </c>
      <c r="E14" s="6">
        <v>6.66</v>
      </c>
      <c r="F14" s="6">
        <v>5.32</v>
      </c>
    </row>
    <row r="15" spans="1:6" x14ac:dyDescent="0.25">
      <c r="A15">
        <v>9003</v>
      </c>
      <c r="B15" s="6">
        <v>130</v>
      </c>
      <c r="C15" s="6">
        <v>130</v>
      </c>
      <c r="D15">
        <v>8703</v>
      </c>
      <c r="E15" s="6">
        <v>6.67</v>
      </c>
      <c r="F15" s="6">
        <v>3.64</v>
      </c>
    </row>
    <row r="16" spans="1:6" x14ac:dyDescent="0.25">
      <c r="A16">
        <v>9604</v>
      </c>
      <c r="B16" s="6">
        <v>134</v>
      </c>
      <c r="C16" s="6">
        <v>134</v>
      </c>
      <c r="D16">
        <v>9303.5</v>
      </c>
      <c r="E16" s="6">
        <v>3.33</v>
      </c>
      <c r="F16" s="6">
        <v>2.39</v>
      </c>
    </row>
    <row r="17" spans="1:6" x14ac:dyDescent="0.25">
      <c r="A17">
        <v>10204</v>
      </c>
      <c r="B17" s="6">
        <v>136</v>
      </c>
      <c r="C17" s="6">
        <v>136</v>
      </c>
      <c r="D17">
        <v>9904</v>
      </c>
      <c r="E17" s="6">
        <v>0</v>
      </c>
      <c r="F17" s="6">
        <v>2.04</v>
      </c>
    </row>
    <row r="18" spans="1:6" x14ac:dyDescent="0.25">
      <c r="A18">
        <v>10805</v>
      </c>
      <c r="B18" s="6">
        <v>136</v>
      </c>
      <c r="C18" s="6">
        <v>136</v>
      </c>
      <c r="D18">
        <v>10504.5</v>
      </c>
      <c r="E18" s="6">
        <v>3.33</v>
      </c>
      <c r="F18" s="6">
        <v>1.93</v>
      </c>
    </row>
    <row r="19" spans="1:6" x14ac:dyDescent="0.25">
      <c r="A19">
        <v>11405</v>
      </c>
      <c r="B19" s="6">
        <v>138</v>
      </c>
      <c r="C19" s="6">
        <v>138</v>
      </c>
      <c r="D19">
        <v>11105</v>
      </c>
      <c r="E19" s="6">
        <v>1.67</v>
      </c>
      <c r="F19" s="6">
        <v>1.62</v>
      </c>
    </row>
    <row r="20" spans="1:6" x14ac:dyDescent="0.25">
      <c r="A20">
        <v>12004</v>
      </c>
      <c r="B20" s="6">
        <v>139</v>
      </c>
      <c r="C20" s="6">
        <v>139</v>
      </c>
      <c r="D20">
        <v>11704.5</v>
      </c>
      <c r="E20" s="6">
        <v>1.66</v>
      </c>
      <c r="F20" s="6">
        <v>1.17</v>
      </c>
    </row>
    <row r="21" spans="1:6" x14ac:dyDescent="0.25">
      <c r="A21">
        <v>12606</v>
      </c>
      <c r="B21" s="6">
        <v>140</v>
      </c>
      <c r="C21" s="6">
        <v>140</v>
      </c>
      <c r="D21">
        <v>12305</v>
      </c>
      <c r="E21" s="6">
        <v>1.69</v>
      </c>
      <c r="F21" s="6">
        <v>0.73</v>
      </c>
    </row>
  </sheetData>
  <pageMargins left="0.7" right="0.7" top="0.75" bottom="0.75" header="0.3" footer="0.3"/>
  <pageSetup paperSize="9" orientation="portrait" horizontalDpi="0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8DED2-807E-6243-AD07-70B5D536CD8A}">
  <dimension ref="A1:F27"/>
  <sheetViews>
    <sheetView workbookViewId="0"/>
  </sheetViews>
  <sheetFormatPr baseColWidth="10" defaultRowHeight="21" x14ac:dyDescent="0.25"/>
  <cols>
    <col min="1" max="1" width="8.75" customWidth="1"/>
    <col min="2" max="3" width="10.5" customWidth="1"/>
    <col min="4" max="4" width="8.625" customWidth="1"/>
    <col min="5" max="5" width="10.25" customWidth="1"/>
    <col min="6" max="6" width="9.875" customWidth="1"/>
  </cols>
  <sheetData>
    <row r="1" spans="1:6" x14ac:dyDescent="0.25">
      <c r="A1" s="5" t="s">
        <v>15</v>
      </c>
      <c r="B1" s="5" t="s">
        <v>21</v>
      </c>
      <c r="C1" s="5" t="s">
        <v>21</v>
      </c>
      <c r="D1" s="5" t="s">
        <v>15</v>
      </c>
      <c r="E1" s="5" t="s">
        <v>20</v>
      </c>
      <c r="F1" s="5" t="s">
        <v>20</v>
      </c>
    </row>
    <row r="2" spans="1:6" x14ac:dyDescent="0.25">
      <c r="A2" s="5" t="s">
        <v>16</v>
      </c>
      <c r="B2" s="5" t="s">
        <v>17</v>
      </c>
      <c r="C2" s="5" t="s">
        <v>19</v>
      </c>
      <c r="D2" s="5" t="s">
        <v>16</v>
      </c>
      <c r="E2" s="5" t="s">
        <v>18</v>
      </c>
      <c r="F2" s="5" t="s">
        <v>19</v>
      </c>
    </row>
    <row r="3" spans="1:6" x14ac:dyDescent="0.25">
      <c r="A3">
        <v>0</v>
      </c>
      <c r="B3" s="6">
        <v>0</v>
      </c>
      <c r="C3" s="6">
        <v>0</v>
      </c>
      <c r="D3">
        <v>0</v>
      </c>
      <c r="E3" s="6">
        <v>0</v>
      </c>
      <c r="F3" s="6">
        <v>16.2</v>
      </c>
    </row>
    <row r="4" spans="1:6" x14ac:dyDescent="0.25">
      <c r="A4">
        <v>600</v>
      </c>
      <c r="B4" s="6">
        <v>12</v>
      </c>
      <c r="C4" s="6">
        <v>12</v>
      </c>
      <c r="D4">
        <v>300</v>
      </c>
      <c r="E4" s="6">
        <v>16.43</v>
      </c>
      <c r="F4" s="6">
        <v>15.03</v>
      </c>
    </row>
    <row r="5" spans="1:6" x14ac:dyDescent="0.25">
      <c r="A5">
        <v>1200</v>
      </c>
      <c r="B5" s="6">
        <v>20.28</v>
      </c>
      <c r="C5" s="6">
        <v>20.28</v>
      </c>
      <c r="D5">
        <v>900</v>
      </c>
      <c r="E5" s="6">
        <v>15.11</v>
      </c>
      <c r="F5" s="6">
        <v>13.39</v>
      </c>
    </row>
    <row r="6" spans="1:6" x14ac:dyDescent="0.25">
      <c r="A6">
        <v>1800</v>
      </c>
      <c r="B6" s="6">
        <v>27.58</v>
      </c>
      <c r="C6" s="6">
        <v>27.58</v>
      </c>
      <c r="D6">
        <v>1500</v>
      </c>
      <c r="E6" s="6">
        <v>13.36</v>
      </c>
      <c r="F6" s="6">
        <v>11.83</v>
      </c>
    </row>
    <row r="7" spans="1:6" x14ac:dyDescent="0.25">
      <c r="A7">
        <v>2400</v>
      </c>
      <c r="B7" s="6">
        <v>34.950000000000003</v>
      </c>
      <c r="C7" s="6">
        <v>34.950000000000003</v>
      </c>
      <c r="D7">
        <v>2100</v>
      </c>
      <c r="E7" s="6">
        <v>11.8</v>
      </c>
      <c r="F7" s="6">
        <v>10.42</v>
      </c>
    </row>
    <row r="8" spans="1:6" x14ac:dyDescent="0.25">
      <c r="A8">
        <v>3000</v>
      </c>
      <c r="B8" s="6">
        <v>41.32</v>
      </c>
      <c r="C8" s="6">
        <v>41.32</v>
      </c>
      <c r="D8">
        <v>2700</v>
      </c>
      <c r="E8" s="6">
        <v>10.41</v>
      </c>
      <c r="F8" s="6">
        <v>9.09</v>
      </c>
    </row>
    <row r="9" spans="1:6" x14ac:dyDescent="0.25">
      <c r="A9">
        <v>3600</v>
      </c>
      <c r="B9" s="6">
        <v>46.62</v>
      </c>
      <c r="C9" s="6">
        <v>46.62</v>
      </c>
      <c r="D9">
        <v>3300</v>
      </c>
      <c r="E9" s="6">
        <v>9.06</v>
      </c>
      <c r="F9" s="6">
        <v>7.9</v>
      </c>
    </row>
    <row r="10" spans="1:6" x14ac:dyDescent="0.25">
      <c r="A10">
        <v>4200</v>
      </c>
      <c r="B10" s="6">
        <v>50.9</v>
      </c>
      <c r="C10" s="6">
        <v>50.9</v>
      </c>
      <c r="D10">
        <v>3900</v>
      </c>
      <c r="E10" s="6">
        <v>7.86</v>
      </c>
      <c r="F10" s="6">
        <v>6.93</v>
      </c>
    </row>
    <row r="11" spans="1:6" x14ac:dyDescent="0.25">
      <c r="A11">
        <v>4800</v>
      </c>
      <c r="B11" s="6">
        <v>55.12</v>
      </c>
      <c r="C11" s="6">
        <v>55.12</v>
      </c>
      <c r="D11">
        <v>4500</v>
      </c>
      <c r="E11" s="6">
        <v>6.89</v>
      </c>
      <c r="F11" s="6">
        <v>6.18</v>
      </c>
    </row>
    <row r="12" spans="1:6" x14ac:dyDescent="0.25">
      <c r="A12">
        <v>5400</v>
      </c>
      <c r="B12" s="6">
        <v>58.67</v>
      </c>
      <c r="C12" s="6">
        <v>58.67</v>
      </c>
      <c r="D12">
        <v>5100</v>
      </c>
      <c r="E12" s="6">
        <v>6.14</v>
      </c>
      <c r="F12" s="6">
        <v>5.63</v>
      </c>
    </row>
    <row r="13" spans="1:6" x14ac:dyDescent="0.25">
      <c r="A13">
        <v>6000</v>
      </c>
      <c r="B13" s="6">
        <v>61.74</v>
      </c>
      <c r="C13" s="6">
        <v>61.74</v>
      </c>
      <c r="D13">
        <v>5700</v>
      </c>
      <c r="E13" s="6">
        <v>5.6</v>
      </c>
      <c r="F13" s="6">
        <v>5.27</v>
      </c>
    </row>
    <row r="14" spans="1:6" x14ac:dyDescent="0.25">
      <c r="A14">
        <v>6600</v>
      </c>
      <c r="B14" s="6">
        <v>64.86</v>
      </c>
      <c r="C14" s="6">
        <v>64.86</v>
      </c>
      <c r="D14">
        <v>6300</v>
      </c>
      <c r="E14" s="6">
        <v>5.25</v>
      </c>
      <c r="F14" s="6">
        <v>5.05</v>
      </c>
    </row>
    <row r="15" spans="1:6" x14ac:dyDescent="0.25">
      <c r="A15">
        <v>7200</v>
      </c>
      <c r="B15" s="6">
        <v>67.84</v>
      </c>
      <c r="C15" s="6">
        <v>67.84</v>
      </c>
      <c r="D15">
        <v>6900</v>
      </c>
      <c r="E15" s="6">
        <v>5.04</v>
      </c>
      <c r="F15" s="6">
        <v>4.87</v>
      </c>
    </row>
    <row r="16" spans="1:6" x14ac:dyDescent="0.25">
      <c r="A16">
        <v>7800</v>
      </c>
      <c r="B16" s="6">
        <v>70.88</v>
      </c>
      <c r="C16" s="6">
        <v>70.88</v>
      </c>
      <c r="D16">
        <v>7500</v>
      </c>
      <c r="E16" s="6">
        <v>4.8600000000000003</v>
      </c>
      <c r="F16" s="6">
        <v>4.7300000000000004</v>
      </c>
    </row>
    <row r="17" spans="1:6" x14ac:dyDescent="0.25">
      <c r="A17">
        <v>8400</v>
      </c>
      <c r="B17" s="6">
        <v>73.62</v>
      </c>
      <c r="C17" s="6">
        <v>73.62</v>
      </c>
      <c r="D17">
        <v>8100</v>
      </c>
      <c r="E17" s="6">
        <v>4.71</v>
      </c>
      <c r="F17" s="6">
        <v>4.7</v>
      </c>
    </row>
    <row r="18" spans="1:6" x14ac:dyDescent="0.25">
      <c r="A18">
        <v>9000</v>
      </c>
      <c r="B18" s="6">
        <v>76.150000000000006</v>
      </c>
      <c r="C18" s="6">
        <v>76.150000000000006</v>
      </c>
      <c r="D18">
        <v>8700</v>
      </c>
      <c r="E18" s="6">
        <v>4.67</v>
      </c>
      <c r="F18" s="6">
        <v>4.88</v>
      </c>
    </row>
    <row r="19" spans="1:6" x14ac:dyDescent="0.25">
      <c r="A19">
        <v>9600</v>
      </c>
      <c r="B19" s="6">
        <v>79.040000000000006</v>
      </c>
      <c r="C19" s="6">
        <v>79.040000000000006</v>
      </c>
      <c r="D19">
        <v>9300</v>
      </c>
      <c r="E19" s="6">
        <v>4.82</v>
      </c>
      <c r="F19" s="6">
        <v>5.37</v>
      </c>
    </row>
    <row r="20" spans="1:6" x14ac:dyDescent="0.25">
      <c r="A20">
        <v>10200</v>
      </c>
      <c r="B20" s="6">
        <v>81.92</v>
      </c>
      <c r="C20" s="6">
        <v>81.92</v>
      </c>
      <c r="D20">
        <v>9900</v>
      </c>
      <c r="E20" s="6">
        <v>5.29</v>
      </c>
      <c r="F20" s="6">
        <v>6.29</v>
      </c>
    </row>
    <row r="21" spans="1:6" x14ac:dyDescent="0.25">
      <c r="A21">
        <v>10800</v>
      </c>
      <c r="B21" s="6">
        <v>85</v>
      </c>
      <c r="C21" s="6">
        <v>85</v>
      </c>
      <c r="D21">
        <v>10500</v>
      </c>
      <c r="E21" s="6">
        <v>6.23</v>
      </c>
      <c r="F21" s="6">
        <v>7.48</v>
      </c>
    </row>
    <row r="22" spans="1:6" x14ac:dyDescent="0.25">
      <c r="A22">
        <v>11400</v>
      </c>
      <c r="B22" s="6">
        <v>88.57</v>
      </c>
      <c r="C22" s="6">
        <v>88.57</v>
      </c>
      <c r="D22">
        <v>11100</v>
      </c>
      <c r="E22" s="6">
        <v>7.52</v>
      </c>
      <c r="F22" s="6">
        <v>8.51</v>
      </c>
    </row>
    <row r="23" spans="1:6" x14ac:dyDescent="0.25">
      <c r="A23">
        <v>12000</v>
      </c>
      <c r="B23" s="6">
        <v>97.17</v>
      </c>
      <c r="C23" s="6">
        <v>97.17</v>
      </c>
      <c r="D23">
        <v>11700</v>
      </c>
      <c r="E23" s="6">
        <v>8.6</v>
      </c>
      <c r="F23" s="6">
        <v>9.1</v>
      </c>
    </row>
    <row r="24" spans="1:6" x14ac:dyDescent="0.25">
      <c r="A24">
        <v>12600</v>
      </c>
      <c r="B24" s="6">
        <v>100.79</v>
      </c>
      <c r="C24" s="6">
        <v>100.79</v>
      </c>
      <c r="D24">
        <v>12300</v>
      </c>
      <c r="E24" s="6">
        <v>9.18</v>
      </c>
      <c r="F24" s="6">
        <v>9.14</v>
      </c>
    </row>
    <row r="25" spans="1:6" x14ac:dyDescent="0.25">
      <c r="A25">
        <v>13200</v>
      </c>
      <c r="B25" s="6">
        <v>105.1</v>
      </c>
      <c r="C25" s="6">
        <v>105.1</v>
      </c>
      <c r="D25">
        <v>12900</v>
      </c>
      <c r="E25" s="6">
        <v>9.31</v>
      </c>
      <c r="F25" s="6">
        <v>8.26</v>
      </c>
    </row>
    <row r="26" spans="1:6" x14ac:dyDescent="0.25">
      <c r="A26">
        <v>13800</v>
      </c>
      <c r="B26" s="6">
        <v>115.91</v>
      </c>
      <c r="C26" s="6">
        <v>115.91</v>
      </c>
      <c r="D26">
        <v>13500</v>
      </c>
      <c r="E26" s="6">
        <v>8.48</v>
      </c>
      <c r="F26" s="6">
        <v>6.56</v>
      </c>
    </row>
    <row r="27" spans="1:6" x14ac:dyDescent="0.25">
      <c r="A27">
        <v>14400</v>
      </c>
      <c r="B27" s="6">
        <v>118.38</v>
      </c>
      <c r="C27" s="6">
        <v>118.38</v>
      </c>
      <c r="D27">
        <v>14100</v>
      </c>
      <c r="E27" s="6">
        <v>6.35</v>
      </c>
      <c r="F27" s="6">
        <v>5.62</v>
      </c>
    </row>
  </sheetData>
  <pageMargins left="0.7" right="0.7" top="0.75" bottom="0.75" header="0.3" footer="0.3"/>
  <pageSetup paperSize="9" orientation="portrait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B2905-96A8-344D-9050-ECA845A819B1}">
  <dimension ref="A1:F22"/>
  <sheetViews>
    <sheetView workbookViewId="0"/>
  </sheetViews>
  <sheetFormatPr baseColWidth="10" defaultRowHeight="21" x14ac:dyDescent="0.25"/>
  <cols>
    <col min="1" max="1" width="8.375" customWidth="1"/>
    <col min="2" max="2" width="9.75" customWidth="1"/>
    <col min="3" max="3" width="9.375" customWidth="1"/>
    <col min="4" max="4" width="9.25" customWidth="1"/>
    <col min="5" max="5" width="9.75" customWidth="1"/>
    <col min="6" max="6" width="10.625" customWidth="1"/>
  </cols>
  <sheetData>
    <row r="1" spans="1:6" x14ac:dyDescent="0.25">
      <c r="A1" s="5" t="s">
        <v>15</v>
      </c>
      <c r="B1" s="5" t="s">
        <v>21</v>
      </c>
      <c r="C1" s="5" t="s">
        <v>21</v>
      </c>
      <c r="D1" s="5" t="s">
        <v>15</v>
      </c>
      <c r="E1" s="5" t="s">
        <v>20</v>
      </c>
      <c r="F1" s="5" t="s">
        <v>20</v>
      </c>
    </row>
    <row r="2" spans="1:6" x14ac:dyDescent="0.25">
      <c r="A2" s="5" t="s">
        <v>16</v>
      </c>
      <c r="B2" s="5" t="s">
        <v>17</v>
      </c>
      <c r="C2" s="5" t="s">
        <v>19</v>
      </c>
      <c r="D2" s="5" t="s">
        <v>16</v>
      </c>
      <c r="E2" s="5" t="s">
        <v>18</v>
      </c>
      <c r="F2" s="5" t="s">
        <v>19</v>
      </c>
    </row>
    <row r="3" spans="1:6" x14ac:dyDescent="0.25">
      <c r="A3">
        <v>0</v>
      </c>
      <c r="B3" s="6">
        <v>0</v>
      </c>
      <c r="C3" s="6">
        <v>0</v>
      </c>
      <c r="D3">
        <v>0</v>
      </c>
      <c r="E3" s="6">
        <v>0</v>
      </c>
      <c r="F3" s="6">
        <v>16.09</v>
      </c>
    </row>
    <row r="4" spans="1:6" x14ac:dyDescent="0.25">
      <c r="A4">
        <v>600</v>
      </c>
      <c r="B4" s="6">
        <v>12</v>
      </c>
      <c r="C4" s="6">
        <v>12</v>
      </c>
      <c r="D4">
        <v>300</v>
      </c>
      <c r="E4" s="6">
        <v>16.34</v>
      </c>
      <c r="F4" s="6">
        <v>14.85</v>
      </c>
    </row>
    <row r="5" spans="1:6" x14ac:dyDescent="0.25">
      <c r="A5">
        <v>1200</v>
      </c>
      <c r="B5" s="6">
        <v>20.309999999999999</v>
      </c>
      <c r="C5" s="6">
        <v>20.309999999999999</v>
      </c>
      <c r="D5">
        <v>900</v>
      </c>
      <c r="E5" s="6">
        <v>14.93</v>
      </c>
      <c r="F5" s="6">
        <v>13.12</v>
      </c>
    </row>
    <row r="6" spans="1:6" x14ac:dyDescent="0.25">
      <c r="A6">
        <v>1800</v>
      </c>
      <c r="B6" s="6">
        <v>27.26</v>
      </c>
      <c r="C6" s="6">
        <v>27.26</v>
      </c>
      <c r="D6">
        <v>1500</v>
      </c>
      <c r="E6" s="6">
        <v>13.07</v>
      </c>
      <c r="F6" s="6">
        <v>11.52</v>
      </c>
    </row>
    <row r="7" spans="1:6" x14ac:dyDescent="0.25">
      <c r="A7">
        <v>2400</v>
      </c>
      <c r="B7" s="6">
        <v>34.24</v>
      </c>
      <c r="C7" s="6">
        <v>34.24</v>
      </c>
      <c r="D7">
        <v>2100</v>
      </c>
      <c r="E7" s="6">
        <v>11.48</v>
      </c>
      <c r="F7" s="6">
        <v>10.15</v>
      </c>
    </row>
    <row r="8" spans="1:6" x14ac:dyDescent="0.25">
      <c r="A8">
        <v>3000</v>
      </c>
      <c r="B8" s="6">
        <v>40.58</v>
      </c>
      <c r="C8" s="6">
        <v>40.58</v>
      </c>
      <c r="D8">
        <v>2700</v>
      </c>
      <c r="E8" s="6">
        <v>10.14</v>
      </c>
      <c r="F8" s="6">
        <v>8.8800000000000008</v>
      </c>
    </row>
    <row r="9" spans="1:6" x14ac:dyDescent="0.25">
      <c r="A9">
        <v>3600</v>
      </c>
      <c r="B9" s="6">
        <v>45.78</v>
      </c>
      <c r="C9" s="6">
        <v>45.78</v>
      </c>
      <c r="D9">
        <v>3300</v>
      </c>
      <c r="E9" s="6">
        <v>8.86</v>
      </c>
      <c r="F9" s="6">
        <v>7.74</v>
      </c>
    </row>
    <row r="10" spans="1:6" x14ac:dyDescent="0.25">
      <c r="A10">
        <v>4200</v>
      </c>
      <c r="B10" s="6">
        <v>50.03</v>
      </c>
      <c r="C10" s="6">
        <v>50.03</v>
      </c>
      <c r="D10">
        <v>3900</v>
      </c>
      <c r="E10" s="6">
        <v>7.7</v>
      </c>
      <c r="F10" s="6">
        <v>6.81</v>
      </c>
    </row>
    <row r="11" spans="1:6" x14ac:dyDescent="0.25">
      <c r="A11">
        <v>4800</v>
      </c>
      <c r="B11" s="6">
        <v>53.98</v>
      </c>
      <c r="C11" s="6">
        <v>53.98</v>
      </c>
      <c r="D11">
        <v>4500</v>
      </c>
      <c r="E11" s="6">
        <v>6.77</v>
      </c>
      <c r="F11" s="6">
        <v>6.12</v>
      </c>
    </row>
    <row r="12" spans="1:6" x14ac:dyDescent="0.25">
      <c r="A12">
        <v>5400</v>
      </c>
      <c r="B12" s="6">
        <v>57.54</v>
      </c>
      <c r="C12" s="6">
        <v>57.54</v>
      </c>
      <c r="D12">
        <v>5100</v>
      </c>
      <c r="E12" s="6">
        <v>6.09</v>
      </c>
      <c r="F12" s="6">
        <v>5.61</v>
      </c>
    </row>
    <row r="13" spans="1:6" x14ac:dyDescent="0.25">
      <c r="A13">
        <v>6000</v>
      </c>
      <c r="B13" s="6">
        <v>60.84</v>
      </c>
      <c r="C13" s="6">
        <v>60.84</v>
      </c>
      <c r="D13">
        <v>5700</v>
      </c>
      <c r="E13" s="6">
        <v>5.59</v>
      </c>
      <c r="F13" s="6">
        <v>5.25</v>
      </c>
    </row>
    <row r="14" spans="1:6" x14ac:dyDescent="0.25">
      <c r="A14">
        <v>6600</v>
      </c>
      <c r="B14" s="6">
        <v>63.84</v>
      </c>
      <c r="C14" s="6">
        <v>63.84</v>
      </c>
      <c r="D14">
        <v>6300</v>
      </c>
      <c r="E14" s="6">
        <v>5.23</v>
      </c>
      <c r="F14" s="6">
        <v>4.99</v>
      </c>
    </row>
    <row r="15" spans="1:6" x14ac:dyDescent="0.25">
      <c r="A15">
        <v>7200</v>
      </c>
      <c r="B15" s="6">
        <v>66.78</v>
      </c>
      <c r="C15" s="6">
        <v>66.78</v>
      </c>
      <c r="D15">
        <v>6900</v>
      </c>
      <c r="E15" s="6">
        <v>4.9800000000000004</v>
      </c>
      <c r="F15" s="6">
        <v>4.82</v>
      </c>
    </row>
    <row r="16" spans="1:6" x14ac:dyDescent="0.25">
      <c r="A16">
        <v>7800</v>
      </c>
      <c r="B16" s="6">
        <v>69.7</v>
      </c>
      <c r="C16" s="6">
        <v>69.7</v>
      </c>
      <c r="D16">
        <v>7500</v>
      </c>
      <c r="E16" s="6">
        <v>4.8099999999999996</v>
      </c>
      <c r="F16" s="6">
        <v>4.7300000000000004</v>
      </c>
    </row>
    <row r="17" spans="1:6" x14ac:dyDescent="0.25">
      <c r="A17">
        <v>8400</v>
      </c>
      <c r="B17" s="6">
        <v>72.42</v>
      </c>
      <c r="C17" s="6">
        <v>72.42</v>
      </c>
      <c r="D17">
        <v>8100</v>
      </c>
      <c r="E17" s="6">
        <v>4.71</v>
      </c>
      <c r="F17" s="6">
        <v>4.7300000000000004</v>
      </c>
    </row>
    <row r="18" spans="1:6" x14ac:dyDescent="0.25">
      <c r="A18">
        <v>9000</v>
      </c>
      <c r="B18" s="6">
        <v>75.150000000000006</v>
      </c>
      <c r="C18" s="6">
        <v>75.150000000000006</v>
      </c>
      <c r="D18">
        <v>8700</v>
      </c>
      <c r="E18" s="6">
        <v>4.71</v>
      </c>
      <c r="F18" s="6">
        <v>4.8600000000000003</v>
      </c>
    </row>
    <row r="19" spans="1:6" x14ac:dyDescent="0.25">
      <c r="A19">
        <v>9600</v>
      </c>
      <c r="B19" s="6">
        <v>77.989999999999995</v>
      </c>
      <c r="C19" s="6">
        <v>77.989999999999995</v>
      </c>
      <c r="D19">
        <v>9300</v>
      </c>
      <c r="E19" s="6">
        <v>4.84</v>
      </c>
      <c r="F19" s="6">
        <v>5.09</v>
      </c>
    </row>
    <row r="20" spans="1:6" x14ac:dyDescent="0.25">
      <c r="A20">
        <v>10200</v>
      </c>
      <c r="B20" s="6">
        <v>80.77</v>
      </c>
      <c r="C20" s="6">
        <v>80.77</v>
      </c>
      <c r="D20">
        <v>9900</v>
      </c>
      <c r="E20" s="6">
        <v>5.09</v>
      </c>
      <c r="F20" s="6">
        <v>5.3</v>
      </c>
    </row>
    <row r="21" spans="1:6" x14ac:dyDescent="0.25">
      <c r="A21">
        <v>10800</v>
      </c>
      <c r="B21" s="6">
        <v>84.43</v>
      </c>
      <c r="C21" s="6">
        <v>84.43</v>
      </c>
      <c r="D21">
        <v>10500</v>
      </c>
      <c r="E21" s="6">
        <v>5.32</v>
      </c>
      <c r="F21" s="6">
        <v>5.39</v>
      </c>
    </row>
    <row r="22" spans="1:6" x14ac:dyDescent="0.25">
      <c r="A22">
        <v>11400</v>
      </c>
      <c r="B22" s="6">
        <v>87.8</v>
      </c>
      <c r="C22" s="6">
        <v>87.8</v>
      </c>
      <c r="D22">
        <v>11100</v>
      </c>
      <c r="E22" s="6">
        <v>5.41</v>
      </c>
      <c r="F22" s="6">
        <v>5.39</v>
      </c>
    </row>
  </sheetData>
  <pageMargins left="0.7" right="0.7" top="0.75" bottom="0.75" header="0.3" footer="0.3"/>
  <pageSetup paperSize="9" orientation="portrait" horizontalDpi="0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F9B36-956E-564A-95A0-1BDC3B8CB041}">
  <dimension ref="A1:F13"/>
  <sheetViews>
    <sheetView workbookViewId="0">
      <selection activeCell="B13" sqref="B13"/>
    </sheetView>
  </sheetViews>
  <sheetFormatPr baseColWidth="10" defaultRowHeight="21" x14ac:dyDescent="0.25"/>
  <sheetData>
    <row r="1" spans="1:6" x14ac:dyDescent="0.25">
      <c r="A1" s="5" t="s">
        <v>15</v>
      </c>
      <c r="B1" s="5" t="s">
        <v>21</v>
      </c>
      <c r="C1" s="5" t="s">
        <v>21</v>
      </c>
      <c r="D1" s="5" t="s">
        <v>15</v>
      </c>
      <c r="E1" s="5" t="s">
        <v>20</v>
      </c>
      <c r="F1" s="5" t="s">
        <v>20</v>
      </c>
    </row>
    <row r="2" spans="1:6" x14ac:dyDescent="0.25">
      <c r="A2" s="5" t="s">
        <v>16</v>
      </c>
      <c r="B2" s="5" t="s">
        <v>17</v>
      </c>
      <c r="C2" s="5" t="s">
        <v>19</v>
      </c>
      <c r="D2" s="5" t="s">
        <v>16</v>
      </c>
      <c r="E2" s="5" t="s">
        <v>18</v>
      </c>
      <c r="F2" s="5" t="s">
        <v>19</v>
      </c>
    </row>
    <row r="3" spans="1:6" x14ac:dyDescent="0.25">
      <c r="A3">
        <v>0</v>
      </c>
      <c r="B3">
        <v>2.59</v>
      </c>
      <c r="C3">
        <v>2.59</v>
      </c>
      <c r="D3">
        <v>0</v>
      </c>
      <c r="E3" s="6">
        <v>0</v>
      </c>
      <c r="F3" s="6">
        <v>10.15</v>
      </c>
    </row>
    <row r="4" spans="1:6" x14ac:dyDescent="0.25">
      <c r="A4">
        <v>600</v>
      </c>
      <c r="B4">
        <v>8.89</v>
      </c>
      <c r="C4">
        <v>8.89</v>
      </c>
      <c r="D4">
        <v>300</v>
      </c>
      <c r="E4" s="6">
        <v>10.5</v>
      </c>
      <c r="F4" s="6">
        <v>8.59</v>
      </c>
    </row>
    <row r="5" spans="1:6" x14ac:dyDescent="0.25">
      <c r="A5">
        <v>1200</v>
      </c>
      <c r="B5">
        <v>13.94</v>
      </c>
      <c r="C5">
        <v>13.94</v>
      </c>
      <c r="D5">
        <v>900</v>
      </c>
      <c r="E5" s="6">
        <v>8.5</v>
      </c>
      <c r="F5" s="6">
        <v>7.03</v>
      </c>
    </row>
    <row r="6" spans="1:6" x14ac:dyDescent="0.25">
      <c r="A6">
        <v>1800</v>
      </c>
      <c r="B6">
        <v>18.190000000000001</v>
      </c>
      <c r="C6">
        <v>18.190000000000001</v>
      </c>
      <c r="D6">
        <v>1500</v>
      </c>
      <c r="E6" s="6">
        <v>7.05</v>
      </c>
      <c r="F6" s="6">
        <v>5.61</v>
      </c>
    </row>
    <row r="7" spans="1:6" x14ac:dyDescent="0.25">
      <c r="A7">
        <v>2400</v>
      </c>
      <c r="B7">
        <v>21.43</v>
      </c>
      <c r="C7">
        <v>21.43</v>
      </c>
      <c r="D7">
        <v>2100</v>
      </c>
      <c r="E7" s="6">
        <v>5.49</v>
      </c>
      <c r="F7" s="6">
        <v>4.79</v>
      </c>
    </row>
    <row r="8" spans="1:6" x14ac:dyDescent="0.25">
      <c r="A8">
        <v>3000</v>
      </c>
      <c r="B8">
        <v>24.14</v>
      </c>
      <c r="C8">
        <v>24.14</v>
      </c>
      <c r="D8">
        <v>2700</v>
      </c>
      <c r="E8" s="6">
        <v>4.63</v>
      </c>
      <c r="F8" s="6">
        <v>4.68</v>
      </c>
    </row>
    <row r="9" spans="1:6" x14ac:dyDescent="0.25">
      <c r="A9">
        <v>3600</v>
      </c>
      <c r="B9">
        <v>26.97</v>
      </c>
      <c r="C9">
        <v>26.97</v>
      </c>
      <c r="D9">
        <v>3300</v>
      </c>
      <c r="E9" s="6">
        <v>4.6900000000000004</v>
      </c>
      <c r="F9" s="6">
        <v>4.6100000000000003</v>
      </c>
    </row>
    <row r="10" spans="1:6" x14ac:dyDescent="0.25">
      <c r="A10">
        <v>4200</v>
      </c>
      <c r="B10">
        <v>29.78</v>
      </c>
      <c r="C10">
        <v>29.78</v>
      </c>
      <c r="D10">
        <v>3900</v>
      </c>
      <c r="E10" s="6">
        <v>4.66</v>
      </c>
      <c r="F10" s="6">
        <v>4.3499999999999996</v>
      </c>
    </row>
    <row r="11" spans="1:6" x14ac:dyDescent="0.25">
      <c r="A11">
        <v>4800</v>
      </c>
      <c r="B11">
        <v>32.409999999999997</v>
      </c>
      <c r="C11">
        <v>32.409999999999997</v>
      </c>
      <c r="D11">
        <v>4500</v>
      </c>
      <c r="E11" s="6">
        <v>4.3600000000000003</v>
      </c>
      <c r="F11" s="6">
        <v>4.1900000000000004</v>
      </c>
    </row>
    <row r="12" spans="1:6" x14ac:dyDescent="0.25">
      <c r="A12">
        <v>5400</v>
      </c>
      <c r="B12">
        <v>34.75</v>
      </c>
      <c r="C12">
        <v>34.75</v>
      </c>
      <c r="D12">
        <v>5100</v>
      </c>
      <c r="E12" s="6">
        <v>4.01</v>
      </c>
      <c r="F12" s="6">
        <v>5.01</v>
      </c>
    </row>
    <row r="13" spans="1:6" x14ac:dyDescent="0.25">
      <c r="A13">
        <v>6000</v>
      </c>
      <c r="B13">
        <v>37.44</v>
      </c>
      <c r="C13">
        <v>37.44</v>
      </c>
      <c r="D13">
        <v>5700</v>
      </c>
      <c r="E13" s="6">
        <v>4.71</v>
      </c>
      <c r="F13" s="6">
        <v>7.14</v>
      </c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79DA1-5CF6-4441-8AEC-23356F5C0CD1}">
  <sheetPr>
    <pageSetUpPr fitToPage="1"/>
  </sheetPr>
  <dimension ref="A1:K31"/>
  <sheetViews>
    <sheetView zoomScale="42" workbookViewId="0">
      <selection activeCell="J18" sqref="J18"/>
    </sheetView>
  </sheetViews>
  <sheetFormatPr baseColWidth="10" defaultRowHeight="31" x14ac:dyDescent="0.35"/>
  <cols>
    <col min="1" max="1" width="18.875" style="1" customWidth="1"/>
    <col min="5" max="5" width="13.25" customWidth="1"/>
    <col min="6" max="6" width="10.625" style="9"/>
    <col min="8" max="8" width="10.625" style="9"/>
    <col min="10" max="10" width="10.625" style="30"/>
  </cols>
  <sheetData>
    <row r="1" spans="1:11" s="2" customFormat="1" x14ac:dyDescent="0.35">
      <c r="A1" s="2" t="s">
        <v>25</v>
      </c>
      <c r="B1" s="2" t="s">
        <v>26</v>
      </c>
      <c r="C1" s="2" t="s">
        <v>27</v>
      </c>
      <c r="D1" s="2" t="s">
        <v>28</v>
      </c>
      <c r="E1" s="2" t="s">
        <v>29</v>
      </c>
      <c r="F1" s="11" t="s">
        <v>30</v>
      </c>
      <c r="G1" s="2" t="s">
        <v>31</v>
      </c>
      <c r="H1" s="11" t="s">
        <v>32</v>
      </c>
      <c r="I1" s="2" t="s">
        <v>51</v>
      </c>
      <c r="J1" s="29" t="s">
        <v>98</v>
      </c>
      <c r="K1" s="5" t="s">
        <v>100</v>
      </c>
    </row>
    <row r="2" spans="1:11" x14ac:dyDescent="0.35">
      <c r="A2" s="13" t="s">
        <v>36</v>
      </c>
      <c r="B2" s="8">
        <v>18</v>
      </c>
      <c r="C2" s="8">
        <v>22</v>
      </c>
      <c r="D2" s="8">
        <v>2.8000000000000001E-2</v>
      </c>
      <c r="E2" s="8">
        <v>26.25</v>
      </c>
      <c r="F2" s="12">
        <v>40</v>
      </c>
      <c r="G2" s="12">
        <v>570</v>
      </c>
      <c r="H2" s="12">
        <v>10</v>
      </c>
      <c r="I2" s="8">
        <v>0.6</v>
      </c>
      <c r="J2" s="30">
        <v>0.55554999999999999</v>
      </c>
      <c r="K2" t="s">
        <v>111</v>
      </c>
    </row>
    <row r="3" spans="1:11" x14ac:dyDescent="0.35">
      <c r="A3" s="13" t="s">
        <v>37</v>
      </c>
      <c r="B3" s="8">
        <v>18</v>
      </c>
      <c r="C3" s="8">
        <v>21</v>
      </c>
      <c r="D3" s="8">
        <v>0.03</v>
      </c>
      <c r="E3" s="8">
        <v>26.67</v>
      </c>
      <c r="F3" s="12">
        <v>16</v>
      </c>
      <c r="G3" s="12">
        <v>141</v>
      </c>
      <c r="H3" s="12">
        <v>4</v>
      </c>
      <c r="I3" s="8">
        <v>0.4</v>
      </c>
      <c r="J3" s="30">
        <v>16.171665999999998</v>
      </c>
      <c r="K3" t="s">
        <v>109</v>
      </c>
    </row>
    <row r="4" spans="1:11" x14ac:dyDescent="0.35">
      <c r="A4" s="13" t="s">
        <v>38</v>
      </c>
      <c r="B4" s="8">
        <v>18</v>
      </c>
      <c r="C4" s="8">
        <v>20</v>
      </c>
      <c r="D4" s="8">
        <v>2.5999999999999999E-2</v>
      </c>
      <c r="E4" s="8">
        <v>23.08</v>
      </c>
      <c r="F4" s="12">
        <v>4.7</v>
      </c>
      <c r="G4" s="12">
        <v>45.7</v>
      </c>
      <c r="H4" s="12">
        <v>2.5</v>
      </c>
      <c r="I4" s="8">
        <v>0.3</v>
      </c>
      <c r="J4" s="30">
        <f>55/60</f>
        <v>0.91666666666666663</v>
      </c>
      <c r="K4" t="s">
        <v>110</v>
      </c>
    </row>
    <row r="5" spans="1:11" x14ac:dyDescent="0.35">
      <c r="A5" s="13" t="s">
        <v>77</v>
      </c>
      <c r="B5" s="8">
        <v>15</v>
      </c>
      <c r="C5" s="8">
        <v>17</v>
      </c>
      <c r="D5" s="8">
        <v>1.7000000000000001E-2</v>
      </c>
      <c r="E5" s="8">
        <v>13.13</v>
      </c>
      <c r="F5" s="12">
        <v>11.8</v>
      </c>
      <c r="G5" s="12">
        <v>68.099999999999994</v>
      </c>
      <c r="H5" s="12">
        <v>3</v>
      </c>
      <c r="I5" s="8">
        <v>0.2</v>
      </c>
      <c r="J5" s="30">
        <v>21.61656</v>
      </c>
      <c r="K5" t="s">
        <v>103</v>
      </c>
    </row>
    <row r="6" spans="1:11" x14ac:dyDescent="0.35">
      <c r="A6" s="13" t="s">
        <v>78</v>
      </c>
      <c r="B6" s="8">
        <v>15</v>
      </c>
      <c r="C6" s="8">
        <v>17</v>
      </c>
      <c r="D6" s="8">
        <v>1.7000000000000001E-2</v>
      </c>
      <c r="E6" s="8">
        <v>11.22</v>
      </c>
      <c r="F6" s="12">
        <v>10.1</v>
      </c>
      <c r="G6" s="12">
        <v>112.7</v>
      </c>
      <c r="H6" s="12">
        <v>3</v>
      </c>
      <c r="I6" s="8">
        <v>0.3</v>
      </c>
      <c r="J6" s="30">
        <f>21.61656+23439/3600-24</f>
        <v>4.1273933333333339</v>
      </c>
      <c r="K6" t="s">
        <v>115</v>
      </c>
    </row>
    <row r="7" spans="1:11" x14ac:dyDescent="0.35">
      <c r="A7" s="13" t="s">
        <v>39</v>
      </c>
      <c r="B7" s="8">
        <v>10</v>
      </c>
      <c r="C7" s="8">
        <v>14</v>
      </c>
      <c r="D7" s="8">
        <v>1.7000000000000001E-2</v>
      </c>
      <c r="E7" s="8">
        <v>9.0739999999999998</v>
      </c>
      <c r="F7" s="12">
        <v>5.44</v>
      </c>
      <c r="G7" s="12">
        <v>27.9</v>
      </c>
      <c r="H7" s="12">
        <v>1.5</v>
      </c>
      <c r="I7" s="8">
        <v>0.2</v>
      </c>
      <c r="J7" s="30">
        <v>9.375</v>
      </c>
      <c r="K7" t="s">
        <v>105</v>
      </c>
    </row>
    <row r="8" spans="1:11" x14ac:dyDescent="0.35">
      <c r="A8" s="13" t="s">
        <v>40</v>
      </c>
      <c r="B8" s="8">
        <v>14</v>
      </c>
      <c r="C8" s="8">
        <v>16</v>
      </c>
      <c r="D8" s="8">
        <v>1.2E-2</v>
      </c>
      <c r="E8" s="8">
        <v>12.93</v>
      </c>
      <c r="F8" s="12">
        <v>8.1199999999999992</v>
      </c>
      <c r="G8" s="12">
        <v>51.2</v>
      </c>
      <c r="H8" s="12">
        <v>3</v>
      </c>
      <c r="I8" s="8">
        <v>0.3</v>
      </c>
      <c r="J8" s="30">
        <v>19.333300000000001</v>
      </c>
      <c r="K8" s="5" t="s">
        <v>101</v>
      </c>
    </row>
    <row r="9" spans="1:11" x14ac:dyDescent="0.35">
      <c r="A9" s="13" t="s">
        <v>41</v>
      </c>
      <c r="B9" s="8">
        <v>14</v>
      </c>
      <c r="C9" s="8">
        <v>16</v>
      </c>
      <c r="D9" s="8">
        <v>1.2E-2</v>
      </c>
      <c r="E9" s="8">
        <v>12.93</v>
      </c>
      <c r="F9" s="12">
        <v>8.1199999999999992</v>
      </c>
      <c r="G9" s="12">
        <v>51.2</v>
      </c>
      <c r="H9" s="12">
        <v>3</v>
      </c>
      <c r="I9" s="8">
        <v>0.3</v>
      </c>
      <c r="J9" s="30">
        <f>19.3333+10200/3600</f>
        <v>22.166633333333333</v>
      </c>
      <c r="K9" s="5" t="s">
        <v>101</v>
      </c>
    </row>
    <row r="10" spans="1:11" x14ac:dyDescent="0.35">
      <c r="A10" s="13" t="s">
        <v>42</v>
      </c>
      <c r="B10" s="8">
        <v>17</v>
      </c>
      <c r="C10" s="8">
        <v>19</v>
      </c>
      <c r="D10" s="8">
        <v>0.02</v>
      </c>
      <c r="E10" s="8">
        <v>14.33</v>
      </c>
      <c r="F10" s="12">
        <v>5.7</v>
      </c>
      <c r="G10" s="12">
        <v>41.2</v>
      </c>
      <c r="H10" s="12">
        <v>2</v>
      </c>
      <c r="I10" s="8">
        <v>0.2</v>
      </c>
      <c r="J10" s="30">
        <v>13.83333</v>
      </c>
      <c r="K10" t="s">
        <v>114</v>
      </c>
    </row>
    <row r="11" spans="1:11" x14ac:dyDescent="0.35">
      <c r="A11" s="13" t="s">
        <v>43</v>
      </c>
      <c r="B11" s="8">
        <v>17</v>
      </c>
      <c r="C11" s="8">
        <v>19</v>
      </c>
      <c r="D11" s="8">
        <v>0.02</v>
      </c>
      <c r="E11" s="8">
        <v>5.45</v>
      </c>
      <c r="F11" s="12">
        <v>7.1</v>
      </c>
      <c r="G11" s="12">
        <v>58.8</v>
      </c>
      <c r="H11" s="12">
        <v>2</v>
      </c>
      <c r="I11" s="8">
        <v>0.2</v>
      </c>
      <c r="J11" s="30">
        <f>13.83333+7800/3600</f>
        <v>15.999996666666666</v>
      </c>
      <c r="K11" t="s">
        <v>114</v>
      </c>
    </row>
    <row r="12" spans="1:11" x14ac:dyDescent="0.35">
      <c r="A12" s="13" t="s">
        <v>44</v>
      </c>
      <c r="B12" s="8">
        <v>16</v>
      </c>
      <c r="C12" s="8">
        <v>18</v>
      </c>
      <c r="D12" s="8">
        <v>2.4E-2</v>
      </c>
      <c r="E12" s="8">
        <v>10.5</v>
      </c>
      <c r="F12" s="12">
        <v>5.7</v>
      </c>
      <c r="G12" s="12">
        <v>40</v>
      </c>
      <c r="H12" s="12">
        <v>2</v>
      </c>
      <c r="I12" s="8">
        <v>0.2</v>
      </c>
      <c r="J12" s="31">
        <v>4.6666999999999996</v>
      </c>
      <c r="K12" t="s">
        <v>102</v>
      </c>
    </row>
    <row r="13" spans="1:11" x14ac:dyDescent="0.35">
      <c r="A13" s="13" t="s">
        <v>45</v>
      </c>
      <c r="B13" s="8">
        <v>16</v>
      </c>
      <c r="C13" s="8">
        <v>18</v>
      </c>
      <c r="D13" s="8">
        <v>2.4E-2</v>
      </c>
      <c r="E13" s="8">
        <v>9.4499999999999993</v>
      </c>
      <c r="F13" s="12">
        <v>8.9</v>
      </c>
      <c r="G13" s="12">
        <v>74.599999999999994</v>
      </c>
      <c r="H13" s="12">
        <v>2</v>
      </c>
      <c r="I13" s="8">
        <v>0.2</v>
      </c>
      <c r="J13" s="30">
        <f>J12+1.5</f>
        <v>6.1666999999999996</v>
      </c>
      <c r="K13" t="s">
        <v>102</v>
      </c>
    </row>
    <row r="14" spans="1:11" x14ac:dyDescent="0.35">
      <c r="A14" s="13" t="s">
        <v>46</v>
      </c>
      <c r="B14" s="8">
        <v>15</v>
      </c>
      <c r="C14" s="8">
        <v>18</v>
      </c>
      <c r="D14" s="8">
        <v>1.9E-2</v>
      </c>
      <c r="E14" s="8">
        <v>20</v>
      </c>
      <c r="F14" s="12">
        <v>6</v>
      </c>
      <c r="G14" s="12">
        <v>28.2</v>
      </c>
      <c r="H14" s="12">
        <v>2</v>
      </c>
      <c r="I14" s="8">
        <v>0.2</v>
      </c>
      <c r="J14" s="30">
        <v>4</v>
      </c>
      <c r="K14" t="s">
        <v>112</v>
      </c>
    </row>
    <row r="15" spans="1:11" x14ac:dyDescent="0.35">
      <c r="A15" s="13" t="s">
        <v>47</v>
      </c>
      <c r="B15" s="8">
        <v>15</v>
      </c>
      <c r="C15" s="8">
        <v>18</v>
      </c>
      <c r="D15" s="8">
        <v>1.9E-2</v>
      </c>
      <c r="E15" s="8">
        <v>20</v>
      </c>
      <c r="F15" s="12">
        <v>6.8</v>
      </c>
      <c r="G15" s="12">
        <v>23.3</v>
      </c>
      <c r="H15" s="12">
        <v>2</v>
      </c>
      <c r="I15" s="8">
        <v>0.2</v>
      </c>
      <c r="J15" s="30">
        <v>5.6666699999999999</v>
      </c>
      <c r="K15" t="s">
        <v>112</v>
      </c>
    </row>
    <row r="16" spans="1:11" x14ac:dyDescent="0.35">
      <c r="A16" s="13" t="s">
        <v>48</v>
      </c>
      <c r="B16" s="8">
        <v>17</v>
      </c>
      <c r="C16" s="8">
        <v>21</v>
      </c>
      <c r="D16" s="8">
        <v>3.1E-2</v>
      </c>
      <c r="E16" s="8">
        <v>12.1</v>
      </c>
      <c r="F16" s="12">
        <v>9.3000000000000007</v>
      </c>
      <c r="G16" s="12">
        <v>124.4</v>
      </c>
      <c r="H16" s="12">
        <v>2.5</v>
      </c>
      <c r="I16" s="8">
        <v>0.3</v>
      </c>
      <c r="J16" s="30">
        <v>7.4166499999999997</v>
      </c>
      <c r="K16" t="s">
        <v>113</v>
      </c>
    </row>
    <row r="17" spans="1:11" x14ac:dyDescent="0.35">
      <c r="A17" s="13" t="s">
        <v>49</v>
      </c>
      <c r="B17" s="8">
        <v>16</v>
      </c>
      <c r="C17" s="8">
        <v>18</v>
      </c>
      <c r="D17" s="8">
        <v>0.02</v>
      </c>
      <c r="E17" s="8">
        <v>22.83</v>
      </c>
      <c r="F17" s="12">
        <v>6.33</v>
      </c>
      <c r="G17" s="12">
        <v>25.2</v>
      </c>
      <c r="H17" s="12">
        <v>2</v>
      </c>
      <c r="I17" s="8">
        <v>0.4</v>
      </c>
      <c r="J17" s="30">
        <f>9+47/60</f>
        <v>9.7833333333333332</v>
      </c>
      <c r="K17" t="s">
        <v>125</v>
      </c>
    </row>
    <row r="18" spans="1:11" x14ac:dyDescent="0.35">
      <c r="A18" s="13" t="s">
        <v>116</v>
      </c>
      <c r="B18" s="8">
        <v>16</v>
      </c>
      <c r="C18" s="8">
        <v>18</v>
      </c>
      <c r="D18" s="8">
        <v>0.02</v>
      </c>
      <c r="E18" s="8">
        <v>26.9</v>
      </c>
      <c r="F18" s="37">
        <v>7.0468857390984896</v>
      </c>
      <c r="G18" s="37">
        <v>32.456274128386198</v>
      </c>
      <c r="H18" s="12">
        <v>2</v>
      </c>
      <c r="I18" s="8">
        <v>0.4</v>
      </c>
      <c r="J18" s="30">
        <f>9+47/60</f>
        <v>9.7833333333333332</v>
      </c>
      <c r="K18" t="s">
        <v>125</v>
      </c>
    </row>
    <row r="19" spans="1:11" x14ac:dyDescent="0.35">
      <c r="A19" s="13" t="s">
        <v>117</v>
      </c>
      <c r="B19" s="8">
        <v>16</v>
      </c>
      <c r="C19" s="8">
        <v>18</v>
      </c>
      <c r="D19" s="8">
        <v>0.02</v>
      </c>
      <c r="E19" s="8">
        <v>22.66</v>
      </c>
      <c r="F19" s="37">
        <v>5.3809737542121301</v>
      </c>
      <c r="G19" s="37">
        <v>28.196259391502501</v>
      </c>
      <c r="H19" s="12">
        <v>2</v>
      </c>
      <c r="I19" s="8">
        <v>0.4</v>
      </c>
      <c r="J19" s="30">
        <f>23+11/60</f>
        <v>23.183333333333334</v>
      </c>
      <c r="K19" t="s">
        <v>125</v>
      </c>
    </row>
    <row r="20" spans="1:11" x14ac:dyDescent="0.35">
      <c r="A20" s="13" t="s">
        <v>118</v>
      </c>
      <c r="B20" s="8">
        <v>16</v>
      </c>
      <c r="C20" s="8">
        <v>18</v>
      </c>
      <c r="D20" s="8">
        <v>0.02</v>
      </c>
      <c r="E20" s="8">
        <v>21.81</v>
      </c>
      <c r="F20" s="37">
        <v>6.8571225183457702</v>
      </c>
      <c r="G20" s="37">
        <v>30.433884628817701</v>
      </c>
      <c r="H20" s="12">
        <v>2</v>
      </c>
      <c r="I20" s="8">
        <v>0.4</v>
      </c>
      <c r="J20" s="30">
        <f>2+52/60</f>
        <v>2.8666666666666667</v>
      </c>
      <c r="K20" t="s">
        <v>126</v>
      </c>
    </row>
    <row r="21" spans="1:11" x14ac:dyDescent="0.35">
      <c r="A21" s="13" t="s">
        <v>119</v>
      </c>
      <c r="B21" s="8">
        <v>16</v>
      </c>
      <c r="C21" s="8">
        <v>18</v>
      </c>
      <c r="D21" s="8">
        <v>0.02</v>
      </c>
      <c r="E21" s="8">
        <v>27.17</v>
      </c>
      <c r="F21" s="37">
        <v>5.9871306390666899</v>
      </c>
      <c r="G21" s="37">
        <v>34.488742220758297</v>
      </c>
      <c r="H21" s="12">
        <v>2</v>
      </c>
      <c r="I21" s="8">
        <v>0.4</v>
      </c>
      <c r="J21" s="30">
        <f>5+8/60</f>
        <v>5.1333333333333337</v>
      </c>
      <c r="K21" t="s">
        <v>126</v>
      </c>
    </row>
    <row r="22" spans="1:11" x14ac:dyDescent="0.35">
      <c r="A22" s="13" t="s">
        <v>120</v>
      </c>
      <c r="B22" s="8">
        <v>16</v>
      </c>
      <c r="C22" s="8">
        <v>18</v>
      </c>
      <c r="D22" s="8">
        <v>0.02</v>
      </c>
      <c r="E22" s="8">
        <v>21.77</v>
      </c>
      <c r="F22" s="37">
        <v>6.5474723645871702</v>
      </c>
      <c r="G22" s="37">
        <v>32.555662098653499</v>
      </c>
      <c r="H22" s="12">
        <v>2</v>
      </c>
      <c r="I22" s="8">
        <v>0.4</v>
      </c>
      <c r="J22" s="30">
        <f>8+4/60</f>
        <v>8.0666666666666664</v>
      </c>
      <c r="K22" t="s">
        <v>126</v>
      </c>
    </row>
    <row r="23" spans="1:11" x14ac:dyDescent="0.35">
      <c r="A23" s="13" t="s">
        <v>121</v>
      </c>
      <c r="B23" s="8">
        <v>16</v>
      </c>
      <c r="C23" s="8">
        <v>18</v>
      </c>
      <c r="D23" s="8">
        <v>0.02</v>
      </c>
      <c r="E23" s="8">
        <v>22.26</v>
      </c>
      <c r="F23" s="37">
        <v>7.4042997093957199</v>
      </c>
      <c r="G23" s="37">
        <v>28.658816605987901</v>
      </c>
      <c r="H23" s="12">
        <v>2</v>
      </c>
      <c r="I23" s="8">
        <v>0.4</v>
      </c>
      <c r="J23" s="30">
        <f>13+33/60</f>
        <v>13.55</v>
      </c>
      <c r="K23" t="s">
        <v>126</v>
      </c>
    </row>
    <row r="24" spans="1:11" x14ac:dyDescent="0.35">
      <c r="A24" s="13" t="s">
        <v>122</v>
      </c>
      <c r="B24" s="8">
        <v>16</v>
      </c>
      <c r="C24" s="8">
        <v>18</v>
      </c>
      <c r="D24" s="8">
        <v>0.02</v>
      </c>
      <c r="E24" s="8">
        <v>15.76</v>
      </c>
      <c r="F24" s="37">
        <v>5.3412133916195996</v>
      </c>
      <c r="G24" s="37">
        <v>28.616668597084399</v>
      </c>
      <c r="H24" s="12">
        <v>2</v>
      </c>
      <c r="I24" s="8">
        <v>0.4</v>
      </c>
      <c r="J24" s="30">
        <f>8+8/60</f>
        <v>8.1333333333333329</v>
      </c>
      <c r="K24" t="s">
        <v>127</v>
      </c>
    </row>
    <row r="25" spans="1:11" x14ac:dyDescent="0.35">
      <c r="A25" s="13" t="s">
        <v>123</v>
      </c>
      <c r="B25" s="8">
        <v>16</v>
      </c>
      <c r="C25" s="8">
        <v>18</v>
      </c>
      <c r="D25" s="8">
        <v>0.02</v>
      </c>
      <c r="E25" s="8">
        <v>24.18</v>
      </c>
      <c r="F25" s="37">
        <v>5.5948192263280099</v>
      </c>
      <c r="G25" s="37">
        <v>30.9391154227234</v>
      </c>
      <c r="H25" s="12">
        <v>2</v>
      </c>
      <c r="I25" s="8">
        <v>0.4</v>
      </c>
      <c r="J25" s="30">
        <f>10+38/60</f>
        <v>10.633333333333333</v>
      </c>
      <c r="K25" t="s">
        <v>124</v>
      </c>
    </row>
    <row r="26" spans="1:11" x14ac:dyDescent="0.35">
      <c r="A26" s="13" t="s">
        <v>50</v>
      </c>
      <c r="B26" s="8">
        <v>14</v>
      </c>
      <c r="C26" s="8">
        <v>16</v>
      </c>
      <c r="D26" s="8">
        <v>1.0999999999999999E-2</v>
      </c>
      <c r="E26" s="8">
        <v>24.75</v>
      </c>
      <c r="F26" s="12">
        <v>13.68</v>
      </c>
      <c r="G26" s="12">
        <v>63.4</v>
      </c>
      <c r="H26" s="12">
        <v>4</v>
      </c>
      <c r="I26" s="8">
        <v>0.4</v>
      </c>
      <c r="J26" s="30">
        <v>13.833299999999999</v>
      </c>
      <c r="K26" t="s">
        <v>104</v>
      </c>
    </row>
    <row r="27" spans="1:11" x14ac:dyDescent="0.35">
      <c r="A27" s="13" t="s">
        <v>128</v>
      </c>
      <c r="B27" s="8">
        <v>16</v>
      </c>
      <c r="C27" s="8">
        <v>20</v>
      </c>
      <c r="D27" s="8">
        <v>2.4E-2</v>
      </c>
      <c r="E27" s="8">
        <v>16.43</v>
      </c>
      <c r="F27" s="12">
        <v>12</v>
      </c>
      <c r="G27" s="12">
        <v>131.9</v>
      </c>
      <c r="H27" s="12">
        <v>2.5</v>
      </c>
      <c r="I27" s="8">
        <v>0.4</v>
      </c>
      <c r="J27" s="30">
        <v>20.783329999999999</v>
      </c>
      <c r="K27" t="s">
        <v>108</v>
      </c>
    </row>
    <row r="28" spans="1:11" x14ac:dyDescent="0.35">
      <c r="A28" s="13" t="s">
        <v>129</v>
      </c>
      <c r="B28" s="8">
        <v>16</v>
      </c>
      <c r="C28" s="8">
        <v>20</v>
      </c>
      <c r="D28" s="8">
        <v>2.4E-2</v>
      </c>
      <c r="E28" s="8">
        <v>16.3</v>
      </c>
      <c r="F28" s="12">
        <v>12</v>
      </c>
      <c r="G28" s="12">
        <v>121</v>
      </c>
      <c r="H28" s="12">
        <v>2.5</v>
      </c>
      <c r="I28" s="8">
        <v>0.3</v>
      </c>
      <c r="J28" s="30">
        <v>20.833880000000001</v>
      </c>
      <c r="K28" t="s">
        <v>108</v>
      </c>
    </row>
    <row r="29" spans="1:11" x14ac:dyDescent="0.35">
      <c r="A29" s="13" t="s">
        <v>130</v>
      </c>
      <c r="B29" s="8">
        <v>16</v>
      </c>
      <c r="C29" s="8">
        <v>20</v>
      </c>
      <c r="D29" s="8">
        <v>2.4E-2</v>
      </c>
      <c r="E29" s="8">
        <v>14.8</v>
      </c>
      <c r="F29" s="12">
        <v>15.2</v>
      </c>
      <c r="G29" s="12">
        <v>172.4</v>
      </c>
      <c r="H29" s="12">
        <v>4</v>
      </c>
      <c r="I29" s="8">
        <v>0.3</v>
      </c>
      <c r="J29" s="30">
        <v>15.5</v>
      </c>
      <c r="K29" t="s">
        <v>106</v>
      </c>
    </row>
    <row r="30" spans="1:11" x14ac:dyDescent="0.35">
      <c r="A30" s="13" t="s">
        <v>131</v>
      </c>
      <c r="B30" s="8">
        <v>17</v>
      </c>
      <c r="C30" s="8">
        <v>35</v>
      </c>
      <c r="D30" s="8">
        <v>2.1000000000000001E-2</v>
      </c>
      <c r="E30" s="8">
        <v>79.11</v>
      </c>
      <c r="F30" s="12">
        <v>57.9</v>
      </c>
      <c r="G30" s="12">
        <v>220</v>
      </c>
      <c r="H30" s="12">
        <v>15</v>
      </c>
      <c r="I30" s="8">
        <v>1.5</v>
      </c>
      <c r="J30" s="30">
        <v>7.0833300000000001</v>
      </c>
      <c r="K30" t="s">
        <v>107</v>
      </c>
    </row>
    <row r="31" spans="1:11" x14ac:dyDescent="0.35">
      <c r="A31" s="13" t="s">
        <v>132</v>
      </c>
      <c r="B31" s="8">
        <v>17</v>
      </c>
      <c r="C31" s="8">
        <v>35</v>
      </c>
      <c r="D31" s="8">
        <v>2.1000000000000001E-2</v>
      </c>
      <c r="E31" s="8">
        <v>79.099999999999994</v>
      </c>
      <c r="F31" s="12">
        <v>57.9</v>
      </c>
      <c r="G31" s="12">
        <v>361.7</v>
      </c>
      <c r="H31" s="12">
        <v>15</v>
      </c>
      <c r="I31" s="8">
        <v>1.5</v>
      </c>
      <c r="J31" s="30">
        <v>4.1666699999999999</v>
      </c>
      <c r="K31" t="s">
        <v>107</v>
      </c>
    </row>
  </sheetData>
  <hyperlinks>
    <hyperlink ref="A2" location="Pinatubo!A1" display="Pinatubo " xr:uid="{6540BAA1-D02F-A342-B199-5F49FCAB5A3C}"/>
    <hyperlink ref="A3" location="Kelut!A1" display="Kelut " xr:uid="{29D2EF9E-CBC6-BE48-A6DC-F721AD8D047F}"/>
    <hyperlink ref="A4" location="Kelut!A1" display="Manam " xr:uid="{9BBE5766-1B72-4B45-AD33-8E8622F28BC3}"/>
    <hyperlink ref="A5" location="'Calbuco-1'!A1" display="Calbuco-1 " xr:uid="{EB76CF4A-A346-164C-A7C3-AC644F0D6BC8}"/>
    <hyperlink ref="A6" location="'Calbuco-2'!A1" display="Calbuco-2 " xr:uid="{4B3CEC46-212B-AC4F-85EC-039D3C669850}"/>
    <hyperlink ref="A7" location="Etna!A1" display="Etna " xr:uid="{39080125-0D82-B74A-B4B9-5492013F40CC}"/>
    <hyperlink ref="A8" location="Tinakula!A1" display="Tinakula1 " xr:uid="{3AD2D72A-9F2C-AA48-AD1F-7E0D37CE8681}"/>
    <hyperlink ref="A9" location="Tinakula!A1" display="Tinakula2 " xr:uid="{4756C5C3-D1B6-4C48-A938-722E5735DF42}"/>
    <hyperlink ref="A10" location="'Krakatau-1'!A1" display="Krakatau1 " xr:uid="{E1BBF157-5A88-5B46-9634-66C25A13FFA8}"/>
    <hyperlink ref="A11" location="'Krakatau-2'!A1" display="Krakatau2 " xr:uid="{8A05335E-6D28-6C46-B98D-7DC58659BEB0}"/>
    <hyperlink ref="A12" location="Ulawun!A1" display="Ulawun1 " xr:uid="{C3333E54-690C-E147-9D42-99DF8EFFF4A2}"/>
    <hyperlink ref="A13" location="Ulawun!A1" display="Ulawun2 " xr:uid="{04F64958-0F1B-E146-97F8-07F2B66F8874}"/>
    <hyperlink ref="A14" location="'Raikoke-3'!A1" display="Raikoke3 " xr:uid="{A0240BB2-10AD-1C4E-A4D3-2F3956F47CAE}"/>
    <hyperlink ref="A15" location="'Raikoke-4'!A1" display="Raikoke4 " xr:uid="{6E43E16B-F74B-E244-85E4-D1CB942613E4}"/>
    <hyperlink ref="A16" location="Taal!A1" display="Taal " xr:uid="{6F7357F9-B415-9341-B8D6-100A64A15126}"/>
    <hyperlink ref="A17" location="SVG!A1" display="SVG " xr:uid="{542079C4-64EA-2443-8F80-2DFF572C252B}"/>
    <hyperlink ref="A26" location="Aoba!A1" display="Aoba " xr:uid="{B5DD6D3F-4E27-924B-8511-D4A90AD2CF92}"/>
    <hyperlink ref="A27" location="'Hunga 19 (AHI)'!A1" display="HTHH19H " xr:uid="{9B1EFC4C-8FD2-5041-A9A4-4E32CC6EE82F}"/>
    <hyperlink ref="A28" location="'Hunga 19 (ABI)'!A1" display="HTHH19B " xr:uid="{E797418F-5EBD-914C-BCF8-C04A508D3585}"/>
    <hyperlink ref="A29" location="'Hunga 13'!A1" display="HTHH13 " xr:uid="{A72ECC7F-AD2A-F845-888F-73358A9DC47D}"/>
    <hyperlink ref="A30" location="'Hunga 15'!A1" display="HTHH151 " xr:uid="{035DDDFA-5DAD-114A-A2BB-30DE6295A6F8}"/>
    <hyperlink ref="A31" location="'Hunga 15'!A1" display="HTHH152 " xr:uid="{CCCD97E2-527A-BC4B-81F4-BA551F7A3A11}"/>
  </hyperlinks>
  <pageMargins left="0.7" right="0.7" top="0.75" bottom="0.75" header="0.3" footer="0.3"/>
  <pageSetup paperSize="9" scale="72" orientation="landscape" horizontalDpi="0" verticalDpi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8B077-DEF1-CF4F-8E2D-039B933A7070}">
  <dimension ref="A1:F13"/>
  <sheetViews>
    <sheetView workbookViewId="0">
      <selection activeCell="C1" sqref="C1"/>
    </sheetView>
  </sheetViews>
  <sheetFormatPr baseColWidth="10" defaultRowHeight="21" x14ac:dyDescent="0.25"/>
  <cols>
    <col min="1" max="1" width="9.625" customWidth="1"/>
    <col min="2" max="2" width="9.5" customWidth="1"/>
    <col min="3" max="3" width="10.625" customWidth="1"/>
    <col min="4" max="4" width="10" customWidth="1"/>
    <col min="5" max="5" width="10.25" customWidth="1"/>
    <col min="6" max="6" width="11.625" customWidth="1"/>
  </cols>
  <sheetData>
    <row r="1" spans="1:6" x14ac:dyDescent="0.25">
      <c r="A1" s="5" t="s">
        <v>15</v>
      </c>
      <c r="B1" s="5" t="s">
        <v>21</v>
      </c>
      <c r="C1" s="5" t="s">
        <v>21</v>
      </c>
      <c r="D1" s="5" t="s">
        <v>15</v>
      </c>
      <c r="E1" s="5" t="s">
        <v>20</v>
      </c>
      <c r="F1" s="5" t="s">
        <v>20</v>
      </c>
    </row>
    <row r="2" spans="1:6" x14ac:dyDescent="0.25">
      <c r="A2" s="5" t="s">
        <v>16</v>
      </c>
      <c r="B2" s="5" t="s">
        <v>17</v>
      </c>
      <c r="C2" s="5" t="s">
        <v>19</v>
      </c>
      <c r="D2" s="5" t="s">
        <v>16</v>
      </c>
      <c r="E2" s="5" t="s">
        <v>18</v>
      </c>
      <c r="F2" s="5" t="s">
        <v>19</v>
      </c>
    </row>
    <row r="3" spans="1:6" x14ac:dyDescent="0.25">
      <c r="A3">
        <v>6600</v>
      </c>
      <c r="B3">
        <v>41.76</v>
      </c>
      <c r="C3">
        <v>41.76</v>
      </c>
      <c r="D3">
        <v>6300</v>
      </c>
      <c r="E3" s="6">
        <v>7.17</v>
      </c>
      <c r="F3" s="6">
        <v>9.1199999999999992</v>
      </c>
    </row>
    <row r="4" spans="1:6" x14ac:dyDescent="0.25">
      <c r="A4">
        <v>7200</v>
      </c>
      <c r="B4">
        <v>47.57</v>
      </c>
      <c r="C4">
        <v>47.57</v>
      </c>
      <c r="D4">
        <v>6900</v>
      </c>
      <c r="E4" s="6">
        <v>9.4499999999999993</v>
      </c>
      <c r="F4" s="6">
        <v>9.61</v>
      </c>
    </row>
    <row r="5" spans="1:6" x14ac:dyDescent="0.25">
      <c r="A5">
        <v>7800</v>
      </c>
      <c r="B5">
        <v>53.55</v>
      </c>
      <c r="C5">
        <v>53.55</v>
      </c>
      <c r="D5">
        <v>7500</v>
      </c>
      <c r="E5" s="6">
        <v>9.84</v>
      </c>
      <c r="F5" s="6">
        <v>8.6999999999999993</v>
      </c>
    </row>
    <row r="6" spans="1:6" x14ac:dyDescent="0.25">
      <c r="A6">
        <v>8400</v>
      </c>
      <c r="B6">
        <v>58.98</v>
      </c>
      <c r="C6">
        <v>58.98</v>
      </c>
      <c r="D6">
        <v>8100</v>
      </c>
      <c r="E6" s="6">
        <v>8.9</v>
      </c>
      <c r="F6" s="6">
        <v>6.84</v>
      </c>
    </row>
    <row r="7" spans="1:6" x14ac:dyDescent="0.25">
      <c r="A7">
        <v>9000</v>
      </c>
      <c r="B7">
        <v>63.01</v>
      </c>
      <c r="C7">
        <v>63.01</v>
      </c>
      <c r="D7">
        <v>8700</v>
      </c>
      <c r="E7" s="6">
        <v>6.78</v>
      </c>
      <c r="F7" s="6">
        <v>5.0999999999999996</v>
      </c>
    </row>
    <row r="8" spans="1:6" x14ac:dyDescent="0.25">
      <c r="A8">
        <v>9600</v>
      </c>
      <c r="B8">
        <v>65.98</v>
      </c>
      <c r="C8">
        <v>65.98</v>
      </c>
      <c r="D8">
        <v>9300</v>
      </c>
      <c r="E8" s="6">
        <v>5.01</v>
      </c>
      <c r="F8" s="6">
        <v>3.78</v>
      </c>
    </row>
    <row r="9" spans="1:6" x14ac:dyDescent="0.25">
      <c r="A9">
        <v>10200</v>
      </c>
      <c r="B9">
        <v>68.209999999999994</v>
      </c>
      <c r="C9">
        <v>68.209999999999994</v>
      </c>
      <c r="D9">
        <v>9900</v>
      </c>
      <c r="E9" s="6">
        <v>3.75</v>
      </c>
      <c r="F9" s="6">
        <v>2.57</v>
      </c>
    </row>
    <row r="10" spans="1:6" x14ac:dyDescent="0.25">
      <c r="A10">
        <v>10800</v>
      </c>
      <c r="B10">
        <v>69.88</v>
      </c>
      <c r="C10">
        <v>69.88</v>
      </c>
      <c r="D10">
        <v>10500</v>
      </c>
      <c r="E10" s="6">
        <v>2.69</v>
      </c>
      <c r="F10" s="6">
        <v>0.96</v>
      </c>
    </row>
    <row r="11" spans="1:6" x14ac:dyDescent="0.25">
      <c r="A11">
        <v>11400</v>
      </c>
      <c r="B11">
        <v>70.45</v>
      </c>
      <c r="C11">
        <v>70.45</v>
      </c>
      <c r="D11">
        <v>11100</v>
      </c>
      <c r="E11" s="6">
        <v>0.91</v>
      </c>
      <c r="F11" s="6">
        <v>0.08</v>
      </c>
    </row>
    <row r="12" spans="1:6" x14ac:dyDescent="0.25">
      <c r="A12">
        <v>12000</v>
      </c>
      <c r="B12">
        <v>69.709999999999994</v>
      </c>
      <c r="C12">
        <v>69.709999999999994</v>
      </c>
      <c r="D12">
        <v>11700</v>
      </c>
      <c r="E12" s="6">
        <v>-0.62</v>
      </c>
      <c r="F12" s="6">
        <v>1.62</v>
      </c>
    </row>
    <row r="13" spans="1:6" x14ac:dyDescent="0.25">
      <c r="A13">
        <v>12600</v>
      </c>
      <c r="B13">
        <v>71.12</v>
      </c>
      <c r="C13">
        <v>71.12</v>
      </c>
      <c r="D13">
        <v>12300</v>
      </c>
      <c r="E13" s="6">
        <v>1.98</v>
      </c>
      <c r="F13" s="6">
        <v>2.23</v>
      </c>
    </row>
  </sheetData>
  <pageMargins left="0.7" right="0.7" top="0.75" bottom="0.75" header="0.3" footer="0.3"/>
  <pageSetup paperSize="9" orientation="portrait" horizontalDpi="0" verticalDpi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3801C-954B-124E-AA12-7BC5BCA775DA}">
  <dimension ref="A1:F54"/>
  <sheetViews>
    <sheetView workbookViewId="0">
      <selection activeCell="F3" sqref="F3:F36"/>
    </sheetView>
  </sheetViews>
  <sheetFormatPr baseColWidth="10" defaultRowHeight="21" x14ac:dyDescent="0.25"/>
  <cols>
    <col min="1" max="1" width="7.875" customWidth="1"/>
    <col min="2" max="2" width="9.875" customWidth="1"/>
    <col min="3" max="3" width="9.75" customWidth="1"/>
    <col min="4" max="4" width="9.125" customWidth="1"/>
    <col min="5" max="5" width="9.625" customWidth="1"/>
    <col min="6" max="6" width="10.125" customWidth="1"/>
  </cols>
  <sheetData>
    <row r="1" spans="1:6" x14ac:dyDescent="0.25">
      <c r="A1" s="5" t="s">
        <v>15</v>
      </c>
      <c r="B1" s="5" t="s">
        <v>21</v>
      </c>
      <c r="C1" s="5" t="s">
        <v>21</v>
      </c>
      <c r="D1" s="5" t="s">
        <v>15</v>
      </c>
      <c r="E1" s="5" t="s">
        <v>20</v>
      </c>
      <c r="F1" s="5" t="s">
        <v>20</v>
      </c>
    </row>
    <row r="2" spans="1:6" x14ac:dyDescent="0.25">
      <c r="A2" s="5" t="s">
        <v>16</v>
      </c>
      <c r="B2" s="5" t="s">
        <v>17</v>
      </c>
      <c r="C2" s="5" t="s">
        <v>19</v>
      </c>
      <c r="D2" s="5" t="s">
        <v>16</v>
      </c>
      <c r="E2" s="5" t="s">
        <v>18</v>
      </c>
      <c r="F2" s="5" t="s">
        <v>19</v>
      </c>
    </row>
    <row r="3" spans="1:6" x14ac:dyDescent="0.25">
      <c r="A3">
        <v>0</v>
      </c>
      <c r="B3" s="6">
        <v>20.961089999999999</v>
      </c>
      <c r="C3" s="6">
        <v>20.961089999999999</v>
      </c>
      <c r="D3">
        <v>0</v>
      </c>
      <c r="E3" s="6">
        <v>79.11</v>
      </c>
      <c r="F3" s="7">
        <v>77.92</v>
      </c>
    </row>
    <row r="4" spans="1:6" x14ac:dyDescent="0.25">
      <c r="A4">
        <v>600</v>
      </c>
      <c r="B4" s="6">
        <v>55.141489999999997</v>
      </c>
      <c r="C4" s="6">
        <v>55.141489999999997</v>
      </c>
      <c r="D4">
        <v>300</v>
      </c>
      <c r="E4" s="6">
        <v>72.17</v>
      </c>
      <c r="F4" s="7">
        <v>72.95</v>
      </c>
    </row>
    <row r="5" spans="1:6" x14ac:dyDescent="0.25">
      <c r="A5">
        <v>1200</v>
      </c>
      <c r="B5" s="6">
        <v>102.60699</v>
      </c>
      <c r="C5" s="6">
        <v>102.60699</v>
      </c>
      <c r="D5">
        <v>900</v>
      </c>
      <c r="E5" s="6">
        <v>70.069999999999993</v>
      </c>
      <c r="F5" s="7">
        <v>68.510000000000005</v>
      </c>
    </row>
    <row r="6" spans="1:6" x14ac:dyDescent="0.25">
      <c r="A6">
        <v>1800</v>
      </c>
      <c r="B6" s="6">
        <v>160.68774999999999</v>
      </c>
      <c r="C6" s="6">
        <v>160.68774999999999</v>
      </c>
      <c r="D6">
        <v>1500</v>
      </c>
      <c r="E6" s="6">
        <v>58.87</v>
      </c>
      <c r="F6" s="7">
        <v>57.67</v>
      </c>
    </row>
    <row r="7" spans="1:6" x14ac:dyDescent="0.25">
      <c r="A7">
        <v>2400</v>
      </c>
      <c r="B7" s="6">
        <v>198.16307</v>
      </c>
      <c r="C7" s="6">
        <v>198.16307</v>
      </c>
      <c r="D7">
        <v>2100</v>
      </c>
      <c r="E7" s="6">
        <v>40.79</v>
      </c>
      <c r="F7" s="7">
        <v>40.76</v>
      </c>
    </row>
    <row r="8" spans="1:6" x14ac:dyDescent="0.25">
      <c r="A8">
        <v>3000</v>
      </c>
      <c r="B8" s="6">
        <v>224.83936</v>
      </c>
      <c r="C8" s="6">
        <v>224.83936</v>
      </c>
      <c r="D8">
        <v>2700</v>
      </c>
      <c r="E8" s="6">
        <v>22.53</v>
      </c>
      <c r="F8" s="7">
        <v>23.55</v>
      </c>
    </row>
    <row r="9" spans="1:6" x14ac:dyDescent="0.25">
      <c r="A9">
        <v>3600</v>
      </c>
      <c r="B9" s="6">
        <v>230.89851999999999</v>
      </c>
      <c r="C9" s="6">
        <v>230.89851999999999</v>
      </c>
      <c r="D9">
        <v>3300</v>
      </c>
      <c r="E9" s="6">
        <v>10.130000000000001</v>
      </c>
      <c r="F9" s="7">
        <v>11.47</v>
      </c>
    </row>
    <row r="10" spans="1:6" x14ac:dyDescent="0.25">
      <c r="A10">
        <v>4200</v>
      </c>
      <c r="B10" s="6">
        <v>228.37724</v>
      </c>
      <c r="C10" s="6">
        <v>228.37724</v>
      </c>
      <c r="D10">
        <v>3900</v>
      </c>
      <c r="E10" s="6">
        <v>5.42</v>
      </c>
      <c r="F10" s="7">
        <v>6.34</v>
      </c>
    </row>
    <row r="11" spans="1:6" x14ac:dyDescent="0.25">
      <c r="A11">
        <v>4800</v>
      </c>
      <c r="B11" s="6">
        <v>227.65630999999999</v>
      </c>
      <c r="C11" s="6">
        <v>227.65630999999999</v>
      </c>
      <c r="D11">
        <v>4500</v>
      </c>
      <c r="E11" s="6">
        <v>5.93</v>
      </c>
      <c r="F11" s="7">
        <v>6.24</v>
      </c>
    </row>
    <row r="12" spans="1:6" x14ac:dyDescent="0.25">
      <c r="A12">
        <v>5400</v>
      </c>
      <c r="B12" s="6">
        <v>233.69336000000001</v>
      </c>
      <c r="C12" s="6">
        <v>233.69336000000001</v>
      </c>
      <c r="D12">
        <v>5100</v>
      </c>
      <c r="E12" s="6">
        <v>8.19</v>
      </c>
      <c r="F12" s="7">
        <v>8.17</v>
      </c>
    </row>
    <row r="13" spans="1:6" x14ac:dyDescent="0.25">
      <c r="A13">
        <v>6000</v>
      </c>
      <c r="B13" s="6">
        <v>237.23251999999999</v>
      </c>
      <c r="C13" s="6">
        <v>237.23251999999999</v>
      </c>
      <c r="D13">
        <v>5700</v>
      </c>
      <c r="E13" s="6">
        <v>10.32</v>
      </c>
      <c r="F13" s="7">
        <v>10.19</v>
      </c>
    </row>
    <row r="14" spans="1:6" x14ac:dyDescent="0.25">
      <c r="A14">
        <v>6600</v>
      </c>
      <c r="B14" s="6">
        <v>244.82991000000001</v>
      </c>
      <c r="C14" s="6">
        <v>244.82991000000001</v>
      </c>
      <c r="D14">
        <v>6300</v>
      </c>
      <c r="E14" s="6">
        <v>11.71</v>
      </c>
      <c r="F14" s="7">
        <v>11.55</v>
      </c>
    </row>
    <row r="15" spans="1:6" x14ac:dyDescent="0.25">
      <c r="A15">
        <v>7200</v>
      </c>
      <c r="B15" s="6">
        <v>252.13639000000001</v>
      </c>
      <c r="C15" s="6">
        <v>252.13639000000001</v>
      </c>
      <c r="D15">
        <v>6900</v>
      </c>
      <c r="E15" s="6">
        <v>12.16</v>
      </c>
      <c r="F15" s="7">
        <v>12.04</v>
      </c>
    </row>
    <row r="16" spans="1:6" x14ac:dyDescent="0.25">
      <c r="A16">
        <v>7800</v>
      </c>
      <c r="B16" s="6">
        <v>260.51294999999999</v>
      </c>
      <c r="C16" s="6">
        <v>260.51294999999999</v>
      </c>
      <c r="D16">
        <v>7500</v>
      </c>
      <c r="E16" s="6">
        <v>11.94</v>
      </c>
      <c r="F16" s="7">
        <v>12</v>
      </c>
    </row>
    <row r="17" spans="1:6" x14ac:dyDescent="0.25">
      <c r="A17">
        <v>8400</v>
      </c>
      <c r="B17" s="6">
        <v>268.11896000000002</v>
      </c>
      <c r="C17" s="6">
        <v>268.11896000000002</v>
      </c>
      <c r="D17">
        <v>8100</v>
      </c>
      <c r="E17" s="6">
        <v>12.05</v>
      </c>
      <c r="F17" s="7">
        <v>12.31</v>
      </c>
    </row>
    <row r="18" spans="1:6" x14ac:dyDescent="0.25">
      <c r="A18">
        <v>9000</v>
      </c>
      <c r="B18" s="6">
        <v>273.65514000000002</v>
      </c>
      <c r="C18" s="6">
        <v>273.65514000000002</v>
      </c>
      <c r="D18">
        <v>8700</v>
      </c>
      <c r="E18" s="6">
        <v>13.65</v>
      </c>
      <c r="F18" s="7">
        <v>13.89</v>
      </c>
    </row>
    <row r="19" spans="1:6" x14ac:dyDescent="0.25">
      <c r="A19">
        <v>9600</v>
      </c>
      <c r="B19" s="6">
        <v>278.95470999999998</v>
      </c>
      <c r="C19" s="6">
        <v>278.95470999999998</v>
      </c>
      <c r="D19">
        <v>9300</v>
      </c>
      <c r="E19" s="6">
        <v>16.64</v>
      </c>
      <c r="F19" s="7">
        <v>16.559999999999999</v>
      </c>
    </row>
    <row r="20" spans="1:6" x14ac:dyDescent="0.25">
      <c r="A20">
        <v>10200</v>
      </c>
      <c r="B20" s="6">
        <v>289.07423999999997</v>
      </c>
      <c r="C20" s="6">
        <v>289.07423999999997</v>
      </c>
      <c r="D20">
        <v>9900</v>
      </c>
      <c r="E20" s="6">
        <v>19.170000000000002</v>
      </c>
      <c r="F20" s="7">
        <v>18.760000000000002</v>
      </c>
    </row>
    <row r="21" spans="1:6" x14ac:dyDescent="0.25">
      <c r="A21">
        <v>10800</v>
      </c>
      <c r="B21" s="6">
        <v>304.03251</v>
      </c>
      <c r="C21" s="6">
        <v>304.03251</v>
      </c>
      <c r="D21">
        <v>10500</v>
      </c>
      <c r="E21" s="6">
        <v>19.34</v>
      </c>
      <c r="F21" s="7">
        <v>18.93</v>
      </c>
    </row>
    <row r="22" spans="1:6" x14ac:dyDescent="0.25">
      <c r="A22">
        <v>11400</v>
      </c>
      <c r="B22" s="6">
        <v>318.75371000000001</v>
      </c>
      <c r="C22" s="6">
        <v>318.75371000000001</v>
      </c>
      <c r="D22">
        <v>11100</v>
      </c>
      <c r="E22" s="6">
        <v>17.13</v>
      </c>
      <c r="F22" s="7">
        <v>16.989999999999998</v>
      </c>
    </row>
    <row r="23" spans="1:6" x14ac:dyDescent="0.25">
      <c r="A23">
        <v>12000</v>
      </c>
      <c r="B23" s="6">
        <v>328.69632000000001</v>
      </c>
      <c r="C23" s="6">
        <v>328.69632000000001</v>
      </c>
      <c r="D23">
        <v>11700</v>
      </c>
      <c r="E23" s="6">
        <v>14.15</v>
      </c>
      <c r="F23" s="7">
        <v>14.22</v>
      </c>
    </row>
    <row r="24" spans="1:6" x14ac:dyDescent="0.25">
      <c r="A24">
        <v>12600</v>
      </c>
      <c r="B24" s="6">
        <v>335.42088999999999</v>
      </c>
      <c r="C24" s="6">
        <v>335.42088999999999</v>
      </c>
      <c r="D24">
        <v>12300</v>
      </c>
      <c r="E24" s="6">
        <v>11.58</v>
      </c>
      <c r="F24" s="7">
        <v>11.63</v>
      </c>
    </row>
    <row r="25" spans="1:6" x14ac:dyDescent="0.25">
      <c r="A25">
        <v>13200</v>
      </c>
      <c r="B25" s="6">
        <v>342.21881000000002</v>
      </c>
      <c r="C25" s="6">
        <v>342.21881000000002</v>
      </c>
      <c r="D25">
        <v>12900</v>
      </c>
      <c r="E25" s="6">
        <v>9.2899999999999991</v>
      </c>
      <c r="F25" s="7">
        <v>9.27</v>
      </c>
    </row>
    <row r="26" spans="1:6" x14ac:dyDescent="0.25">
      <c r="A26">
        <v>13800</v>
      </c>
      <c r="B26" s="6">
        <v>349.14427000000001</v>
      </c>
      <c r="C26" s="6">
        <v>349.14427000000001</v>
      </c>
      <c r="D26">
        <v>13500</v>
      </c>
      <c r="E26" s="6">
        <v>6.87</v>
      </c>
      <c r="F26" s="7">
        <v>6.87</v>
      </c>
    </row>
    <row r="27" spans="1:6" x14ac:dyDescent="0.25">
      <c r="A27">
        <v>15000</v>
      </c>
      <c r="B27" s="6">
        <v>356.45943</v>
      </c>
      <c r="C27" s="6">
        <v>356.45943</v>
      </c>
      <c r="D27">
        <v>14400</v>
      </c>
      <c r="E27" s="6">
        <v>4.45</v>
      </c>
      <c r="F27" s="7">
        <v>4.51</v>
      </c>
    </row>
    <row r="28" spans="1:6" x14ac:dyDescent="0.25">
      <c r="A28">
        <v>15600</v>
      </c>
      <c r="B28" s="6">
        <v>358.67896999999999</v>
      </c>
      <c r="C28" s="6">
        <v>358.67896999999999</v>
      </c>
      <c r="D28">
        <v>15300</v>
      </c>
      <c r="E28" s="6">
        <v>2.37</v>
      </c>
      <c r="F28" s="7">
        <v>2.46</v>
      </c>
    </row>
    <row r="29" spans="1:6" x14ac:dyDescent="0.25">
      <c r="A29">
        <v>16200</v>
      </c>
      <c r="B29" s="6">
        <v>359.79363000000001</v>
      </c>
      <c r="C29" s="6">
        <v>359.79363000000001</v>
      </c>
      <c r="D29">
        <v>15900</v>
      </c>
      <c r="E29" s="6">
        <v>0.81</v>
      </c>
      <c r="F29" s="7">
        <v>0.92</v>
      </c>
    </row>
    <row r="30" spans="1:6" x14ac:dyDescent="0.25">
      <c r="A30">
        <v>16800</v>
      </c>
      <c r="B30" s="6">
        <v>360.15152</v>
      </c>
      <c r="C30" s="6">
        <v>360.15152</v>
      </c>
      <c r="D30">
        <v>16500</v>
      </c>
      <c r="E30" s="6">
        <v>-0.14000000000000001</v>
      </c>
      <c r="F30" s="7">
        <v>-0.01</v>
      </c>
    </row>
    <row r="31" spans="1:6" x14ac:dyDescent="0.25">
      <c r="A31">
        <v>17400</v>
      </c>
      <c r="B31" s="6">
        <v>359.27346</v>
      </c>
      <c r="C31" s="6">
        <v>359.27346</v>
      </c>
      <c r="D31">
        <v>17100</v>
      </c>
      <c r="E31" s="6">
        <v>-0.33</v>
      </c>
      <c r="F31" s="7">
        <v>-0.21</v>
      </c>
    </row>
    <row r="32" spans="1:6" x14ac:dyDescent="0.25">
      <c r="A32">
        <v>18000</v>
      </c>
      <c r="B32" s="6">
        <v>358.32519000000002</v>
      </c>
      <c r="C32" s="6">
        <v>358.32519000000002</v>
      </c>
      <c r="D32">
        <v>17700</v>
      </c>
      <c r="E32" s="6">
        <v>0.15</v>
      </c>
      <c r="F32" s="7">
        <v>0.2</v>
      </c>
    </row>
    <row r="33" spans="1:6" x14ac:dyDescent="0.25">
      <c r="A33">
        <v>18600</v>
      </c>
      <c r="B33" s="6">
        <v>358.27890000000002</v>
      </c>
      <c r="C33" s="6">
        <v>358.27890000000002</v>
      </c>
      <c r="D33">
        <v>18300</v>
      </c>
      <c r="E33" s="6">
        <v>0.91</v>
      </c>
      <c r="F33" s="7">
        <v>0.89</v>
      </c>
    </row>
    <row r="34" spans="1:6" x14ac:dyDescent="0.25">
      <c r="A34">
        <v>19200</v>
      </c>
      <c r="B34" s="6">
        <v>359.22921000000002</v>
      </c>
      <c r="C34" s="6">
        <v>359.22921000000002</v>
      </c>
      <c r="D34">
        <v>18900</v>
      </c>
      <c r="E34" s="6">
        <v>1.58</v>
      </c>
      <c r="F34" s="7">
        <v>1.53</v>
      </c>
    </row>
    <row r="35" spans="1:6" x14ac:dyDescent="0.25">
      <c r="A35">
        <v>19800</v>
      </c>
      <c r="B35" s="6">
        <v>360.17889000000002</v>
      </c>
      <c r="C35" s="6">
        <v>360.17889000000002</v>
      </c>
      <c r="D35">
        <v>19500</v>
      </c>
      <c r="E35" s="6">
        <v>1.95</v>
      </c>
      <c r="F35" s="7">
        <v>1.85</v>
      </c>
    </row>
    <row r="36" spans="1:6" x14ac:dyDescent="0.25">
      <c r="A36">
        <v>20400</v>
      </c>
      <c r="B36" s="6">
        <v>361.71969999999999</v>
      </c>
      <c r="C36" s="6">
        <v>361.71969999999999</v>
      </c>
      <c r="D36">
        <v>20100</v>
      </c>
      <c r="E36" s="6">
        <v>1.76</v>
      </c>
      <c r="F36" s="7">
        <v>1.79</v>
      </c>
    </row>
    <row r="37" spans="1:6" x14ac:dyDescent="0.25">
      <c r="E37" s="6"/>
      <c r="F37" s="6"/>
    </row>
    <row r="38" spans="1:6" x14ac:dyDescent="0.25">
      <c r="E38" s="6"/>
      <c r="F38" s="6"/>
    </row>
    <row r="39" spans="1:6" x14ac:dyDescent="0.25">
      <c r="E39" s="6"/>
      <c r="F39" s="6"/>
    </row>
    <row r="40" spans="1:6" x14ac:dyDescent="0.25">
      <c r="E40" s="6"/>
      <c r="F40" s="6"/>
    </row>
    <row r="41" spans="1:6" x14ac:dyDescent="0.25">
      <c r="E41" s="6"/>
      <c r="F41" s="6"/>
    </row>
    <row r="42" spans="1:6" x14ac:dyDescent="0.25">
      <c r="E42" s="6"/>
      <c r="F42" s="6"/>
    </row>
    <row r="43" spans="1:6" x14ac:dyDescent="0.25">
      <c r="E43" s="6"/>
      <c r="F43" s="6"/>
    </row>
    <row r="44" spans="1:6" x14ac:dyDescent="0.25">
      <c r="E44" s="6"/>
      <c r="F44" s="6"/>
    </row>
    <row r="45" spans="1:6" x14ac:dyDescent="0.25">
      <c r="E45" s="6"/>
      <c r="F45" s="6"/>
    </row>
    <row r="46" spans="1:6" x14ac:dyDescent="0.25">
      <c r="E46" s="6"/>
      <c r="F46" s="6"/>
    </row>
    <row r="47" spans="1:6" x14ac:dyDescent="0.25">
      <c r="E47" s="6"/>
      <c r="F47" s="6"/>
    </row>
    <row r="48" spans="1:6" x14ac:dyDescent="0.25">
      <c r="E48" s="6"/>
      <c r="F48" s="6"/>
    </row>
    <row r="49" spans="5:6" x14ac:dyDescent="0.25">
      <c r="E49" s="6"/>
      <c r="F49" s="6"/>
    </row>
    <row r="50" spans="5:6" x14ac:dyDescent="0.25">
      <c r="E50" s="6"/>
      <c r="F50" s="6"/>
    </row>
    <row r="51" spans="5:6" x14ac:dyDescent="0.25">
      <c r="E51" s="6"/>
      <c r="F51" s="6"/>
    </row>
    <row r="52" spans="5:6" x14ac:dyDescent="0.25">
      <c r="E52" s="6"/>
      <c r="F52" s="6"/>
    </row>
    <row r="53" spans="5:6" x14ac:dyDescent="0.25">
      <c r="E53" s="6"/>
      <c r="F53" s="6"/>
    </row>
    <row r="54" spans="5:6" x14ac:dyDescent="0.25">
      <c r="E54" s="6"/>
      <c r="F54" s="6"/>
    </row>
  </sheetData>
  <pageMargins left="0.7" right="0.7" top="0.75" bottom="0.75" header="0.3" footer="0.3"/>
  <pageSetup paperSize="9" orientation="portrait" horizontalDpi="0" verticalDpi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C5795-71B4-614B-9D01-E9DF6D66DFC3}">
  <dimension ref="A1:F39"/>
  <sheetViews>
    <sheetView topLeftCell="A13" workbookViewId="0">
      <selection activeCell="B3" sqref="B3:C39"/>
    </sheetView>
  </sheetViews>
  <sheetFormatPr baseColWidth="10" defaultRowHeight="21" x14ac:dyDescent="0.25"/>
  <cols>
    <col min="1" max="1" width="10.25" customWidth="1"/>
    <col min="2" max="2" width="9.875" customWidth="1"/>
    <col min="3" max="3" width="10" customWidth="1"/>
    <col min="4" max="4" width="8" customWidth="1"/>
    <col min="5" max="5" width="9.375" customWidth="1"/>
    <col min="6" max="6" width="12" customWidth="1"/>
  </cols>
  <sheetData>
    <row r="1" spans="1:6" x14ac:dyDescent="0.25">
      <c r="A1" s="5" t="s">
        <v>15</v>
      </c>
      <c r="B1" s="5" t="s">
        <v>21</v>
      </c>
      <c r="C1" s="5" t="s">
        <v>21</v>
      </c>
      <c r="D1" s="5" t="s">
        <v>15</v>
      </c>
      <c r="E1" s="5" t="s">
        <v>20</v>
      </c>
      <c r="F1" s="5" t="s">
        <v>20</v>
      </c>
    </row>
    <row r="2" spans="1:6" x14ac:dyDescent="0.25">
      <c r="A2" s="5" t="s">
        <v>16</v>
      </c>
      <c r="B2" s="5" t="s">
        <v>17</v>
      </c>
      <c r="C2" s="5" t="s">
        <v>19</v>
      </c>
      <c r="D2" s="5" t="s">
        <v>16</v>
      </c>
      <c r="E2" s="5" t="s">
        <v>18</v>
      </c>
      <c r="F2" s="5" t="s">
        <v>19</v>
      </c>
    </row>
    <row r="3" spans="1:6" x14ac:dyDescent="0.25">
      <c r="A3">
        <v>0</v>
      </c>
      <c r="B3" s="6">
        <v>0</v>
      </c>
      <c r="C3" s="6">
        <v>0</v>
      </c>
      <c r="D3">
        <v>0</v>
      </c>
      <c r="E3" s="6">
        <v>0</v>
      </c>
      <c r="F3" s="6">
        <v>7.65</v>
      </c>
    </row>
    <row r="4" spans="1:6" x14ac:dyDescent="0.25">
      <c r="A4">
        <v>600</v>
      </c>
      <c r="B4" s="6">
        <v>5.55</v>
      </c>
      <c r="C4" s="6">
        <v>5.55</v>
      </c>
      <c r="D4">
        <v>300</v>
      </c>
      <c r="E4" s="6">
        <v>6.86</v>
      </c>
      <c r="F4" s="6">
        <v>10.8</v>
      </c>
    </row>
    <row r="5" spans="1:6" x14ac:dyDescent="0.25">
      <c r="A5">
        <v>1200</v>
      </c>
      <c r="B5" s="6">
        <v>12.96</v>
      </c>
      <c r="C5" s="6">
        <v>12.96</v>
      </c>
      <c r="D5">
        <v>900</v>
      </c>
      <c r="E5" s="6">
        <v>11.49</v>
      </c>
      <c r="F5" s="6">
        <v>11.94</v>
      </c>
    </row>
    <row r="6" spans="1:6" x14ac:dyDescent="0.25">
      <c r="A6">
        <v>1800</v>
      </c>
      <c r="B6" s="6">
        <v>20.16</v>
      </c>
      <c r="C6" s="6">
        <v>20.16</v>
      </c>
      <c r="D6">
        <v>1500</v>
      </c>
      <c r="E6" s="6">
        <v>12.03</v>
      </c>
      <c r="F6" s="6">
        <v>12.04</v>
      </c>
    </row>
    <row r="7" spans="1:6" x14ac:dyDescent="0.25">
      <c r="A7">
        <v>2400</v>
      </c>
      <c r="B7" s="6">
        <v>27.42</v>
      </c>
      <c r="C7" s="6">
        <v>27.42</v>
      </c>
      <c r="D7">
        <v>2100</v>
      </c>
      <c r="E7" s="6">
        <v>12.08</v>
      </c>
      <c r="F7" s="6">
        <v>11.79</v>
      </c>
    </row>
    <row r="8" spans="1:6" x14ac:dyDescent="0.25">
      <c r="A8">
        <v>3000</v>
      </c>
      <c r="B8" s="6">
        <v>34.369999999999997</v>
      </c>
      <c r="C8" s="6">
        <v>34.369999999999997</v>
      </c>
      <c r="D8">
        <v>2700</v>
      </c>
      <c r="E8" s="6">
        <v>11.91</v>
      </c>
      <c r="F8" s="6">
        <v>11.01</v>
      </c>
    </row>
    <row r="9" spans="1:6" x14ac:dyDescent="0.25">
      <c r="A9">
        <v>3600</v>
      </c>
      <c r="B9" s="6">
        <v>40.619999999999997</v>
      </c>
      <c r="C9" s="6">
        <v>40.619999999999997</v>
      </c>
      <c r="D9">
        <v>3300</v>
      </c>
      <c r="E9" s="6">
        <v>11.04</v>
      </c>
      <c r="F9" s="6">
        <v>10.1</v>
      </c>
    </row>
    <row r="10" spans="1:6" x14ac:dyDescent="0.25">
      <c r="A10">
        <v>4200</v>
      </c>
      <c r="B10" s="6">
        <v>46.48</v>
      </c>
      <c r="C10" s="6">
        <v>46.48</v>
      </c>
      <c r="D10">
        <v>3900</v>
      </c>
      <c r="E10" s="6">
        <v>9.9700000000000006</v>
      </c>
      <c r="F10" s="6">
        <v>9.68</v>
      </c>
    </row>
    <row r="11" spans="1:6" x14ac:dyDescent="0.25">
      <c r="A11">
        <v>4800</v>
      </c>
      <c r="B11" s="6">
        <v>52.18</v>
      </c>
      <c r="C11" s="6">
        <v>52.18</v>
      </c>
      <c r="D11">
        <v>4500</v>
      </c>
      <c r="E11" s="6">
        <v>9.68</v>
      </c>
      <c r="F11" s="6">
        <v>9.48</v>
      </c>
    </row>
    <row r="12" spans="1:6" x14ac:dyDescent="0.25">
      <c r="A12">
        <v>5400</v>
      </c>
      <c r="B12" s="6">
        <v>57.84</v>
      </c>
      <c r="C12" s="6">
        <v>57.84</v>
      </c>
      <c r="D12">
        <v>5100</v>
      </c>
      <c r="E12" s="6">
        <v>9.4</v>
      </c>
      <c r="F12" s="6">
        <v>9.52</v>
      </c>
    </row>
    <row r="13" spans="1:6" x14ac:dyDescent="0.25">
      <c r="A13">
        <v>6000</v>
      </c>
      <c r="B13" s="6">
        <v>63.63</v>
      </c>
      <c r="C13" s="6">
        <v>63.63</v>
      </c>
      <c r="D13">
        <v>5700</v>
      </c>
      <c r="E13" s="6">
        <v>9.57</v>
      </c>
      <c r="F13" s="6">
        <v>9.26</v>
      </c>
    </row>
    <row r="14" spans="1:6" x14ac:dyDescent="0.25">
      <c r="A14">
        <v>6600</v>
      </c>
      <c r="B14" s="6">
        <v>69.06</v>
      </c>
      <c r="C14" s="6">
        <v>69.06</v>
      </c>
      <c r="D14">
        <v>6300</v>
      </c>
      <c r="E14" s="6">
        <v>9.4499999999999993</v>
      </c>
      <c r="F14" s="6">
        <v>8.09</v>
      </c>
    </row>
    <row r="15" spans="1:6" x14ac:dyDescent="0.25">
      <c r="A15">
        <v>7200</v>
      </c>
      <c r="B15" s="6">
        <v>73.37</v>
      </c>
      <c r="C15" s="6">
        <v>73.37</v>
      </c>
      <c r="D15">
        <v>6900</v>
      </c>
      <c r="E15" s="6">
        <v>8.2200000000000006</v>
      </c>
      <c r="F15" s="6">
        <v>6.45</v>
      </c>
    </row>
    <row r="16" spans="1:6" x14ac:dyDescent="0.25">
      <c r="A16">
        <v>7800</v>
      </c>
      <c r="B16" s="6">
        <v>76.72</v>
      </c>
      <c r="C16" s="6">
        <v>76.72</v>
      </c>
      <c r="D16">
        <v>7500</v>
      </c>
      <c r="E16" s="6">
        <v>6.23</v>
      </c>
      <c r="F16" s="6">
        <v>5.7</v>
      </c>
    </row>
    <row r="17" spans="1:6" x14ac:dyDescent="0.25">
      <c r="A17">
        <v>8400</v>
      </c>
      <c r="B17" s="6">
        <v>80.17</v>
      </c>
      <c r="C17" s="6">
        <v>80.17</v>
      </c>
      <c r="D17">
        <v>8100</v>
      </c>
      <c r="E17" s="6">
        <v>5.52</v>
      </c>
      <c r="F17" s="6">
        <v>5.63</v>
      </c>
    </row>
    <row r="18" spans="1:6" x14ac:dyDescent="0.25">
      <c r="A18">
        <v>9000</v>
      </c>
      <c r="B18" s="6">
        <v>83.49</v>
      </c>
      <c r="C18" s="6">
        <v>83.49</v>
      </c>
      <c r="D18">
        <v>8700</v>
      </c>
      <c r="E18" s="6">
        <v>5.85</v>
      </c>
      <c r="F18" s="6">
        <v>4.9400000000000004</v>
      </c>
    </row>
    <row r="19" spans="1:6" x14ac:dyDescent="0.25">
      <c r="A19">
        <v>9600</v>
      </c>
      <c r="B19" s="6">
        <v>86.11</v>
      </c>
      <c r="C19" s="6">
        <v>86.11</v>
      </c>
      <c r="D19">
        <v>9300</v>
      </c>
      <c r="E19" s="6">
        <v>4.9000000000000004</v>
      </c>
      <c r="F19" s="6">
        <v>4.34</v>
      </c>
    </row>
    <row r="20" spans="1:6" x14ac:dyDescent="0.25">
      <c r="A20">
        <v>10200</v>
      </c>
      <c r="B20" s="6">
        <v>88.64</v>
      </c>
      <c r="C20" s="6">
        <v>88.64</v>
      </c>
      <c r="D20">
        <v>9900</v>
      </c>
      <c r="E20" s="6">
        <v>4.16</v>
      </c>
      <c r="F20" s="6">
        <v>4.47</v>
      </c>
    </row>
    <row r="21" spans="1:6" x14ac:dyDescent="0.25">
      <c r="A21">
        <v>10800</v>
      </c>
      <c r="B21" s="6">
        <v>91.47</v>
      </c>
      <c r="C21" s="6">
        <v>91.47</v>
      </c>
      <c r="D21">
        <v>10500</v>
      </c>
      <c r="E21" s="6">
        <v>4.49</v>
      </c>
      <c r="F21" s="6">
        <v>4.6100000000000003</v>
      </c>
    </row>
    <row r="22" spans="1:6" x14ac:dyDescent="0.25">
      <c r="A22">
        <v>11400</v>
      </c>
      <c r="B22" s="6">
        <v>94.2</v>
      </c>
      <c r="C22" s="6">
        <v>94.2</v>
      </c>
      <c r="D22">
        <v>11100</v>
      </c>
      <c r="E22" s="6">
        <v>4.72</v>
      </c>
      <c r="F22" s="6">
        <v>4.3600000000000003</v>
      </c>
    </row>
    <row r="23" spans="1:6" x14ac:dyDescent="0.25">
      <c r="A23">
        <v>12000</v>
      </c>
      <c r="B23" s="6">
        <v>96.69</v>
      </c>
      <c r="C23" s="6">
        <v>96.69</v>
      </c>
      <c r="D23">
        <v>11700</v>
      </c>
      <c r="E23" s="6">
        <v>4.3099999999999996</v>
      </c>
      <c r="F23" s="6">
        <v>4.2699999999999996</v>
      </c>
    </row>
    <row r="24" spans="1:6" x14ac:dyDescent="0.25">
      <c r="A24">
        <v>12600</v>
      </c>
      <c r="B24" s="6">
        <v>99.28</v>
      </c>
      <c r="C24" s="6">
        <v>99.28</v>
      </c>
      <c r="D24">
        <v>12300</v>
      </c>
      <c r="E24" s="6">
        <v>4.17</v>
      </c>
      <c r="F24" s="6">
        <v>4.63</v>
      </c>
    </row>
    <row r="25" spans="1:6" x14ac:dyDescent="0.25">
      <c r="A25">
        <v>13200</v>
      </c>
      <c r="B25" s="6">
        <v>102.23</v>
      </c>
      <c r="C25" s="6">
        <v>102.23</v>
      </c>
      <c r="D25">
        <v>12900</v>
      </c>
      <c r="E25" s="6">
        <v>4.62</v>
      </c>
      <c r="F25" s="6">
        <v>5.04</v>
      </c>
    </row>
    <row r="26" spans="1:6" x14ac:dyDescent="0.25">
      <c r="A26">
        <v>13800</v>
      </c>
      <c r="B26" s="6">
        <v>105.35</v>
      </c>
      <c r="C26" s="6">
        <v>105.35</v>
      </c>
      <c r="D26">
        <v>13500</v>
      </c>
      <c r="E26" s="6">
        <v>5.13</v>
      </c>
      <c r="F26" s="6">
        <v>5.09</v>
      </c>
    </row>
    <row r="27" spans="1:6" x14ac:dyDescent="0.25">
      <c r="A27">
        <v>14400</v>
      </c>
      <c r="B27" s="6">
        <v>108.39</v>
      </c>
      <c r="C27" s="6">
        <v>108.39</v>
      </c>
      <c r="D27">
        <v>14100</v>
      </c>
      <c r="E27" s="6">
        <v>5.12</v>
      </c>
      <c r="F27" s="6">
        <v>4.8499999999999996</v>
      </c>
    </row>
    <row r="28" spans="1:6" x14ac:dyDescent="0.25">
      <c r="A28">
        <v>15000</v>
      </c>
      <c r="B28" s="6">
        <v>111.27</v>
      </c>
      <c r="C28" s="6">
        <v>111.27</v>
      </c>
      <c r="D28">
        <v>14700</v>
      </c>
      <c r="E28" s="6">
        <v>4.95</v>
      </c>
      <c r="F28" s="6">
        <v>4.12</v>
      </c>
    </row>
    <row r="29" spans="1:6" x14ac:dyDescent="0.25">
      <c r="A29">
        <v>15600</v>
      </c>
      <c r="B29" s="6">
        <v>113.26</v>
      </c>
      <c r="C29" s="6">
        <v>113.26</v>
      </c>
      <c r="D29">
        <v>15300</v>
      </c>
      <c r="E29" s="6">
        <v>4.2300000000000004</v>
      </c>
      <c r="F29" s="6">
        <v>3.21</v>
      </c>
    </row>
    <row r="30" spans="1:6" x14ac:dyDescent="0.25">
      <c r="A30">
        <v>16200</v>
      </c>
      <c r="B30" s="6">
        <v>115.16</v>
      </c>
      <c r="C30" s="6">
        <v>115.16</v>
      </c>
      <c r="D30">
        <v>15900</v>
      </c>
      <c r="E30" s="6">
        <v>2.86</v>
      </c>
      <c r="F30" s="6">
        <v>3.3</v>
      </c>
    </row>
    <row r="31" spans="1:6" x14ac:dyDescent="0.25">
      <c r="A31">
        <v>17100</v>
      </c>
      <c r="B31" s="6">
        <v>117.95</v>
      </c>
      <c r="C31" s="6">
        <v>117.95</v>
      </c>
      <c r="D31">
        <v>16650</v>
      </c>
      <c r="E31" s="6">
        <v>3.6</v>
      </c>
      <c r="F31" s="6">
        <v>2.4500000000000002</v>
      </c>
    </row>
    <row r="32" spans="1:6" x14ac:dyDescent="0.25">
      <c r="A32">
        <v>18000</v>
      </c>
      <c r="B32" s="6">
        <v>119.75</v>
      </c>
      <c r="C32" s="6">
        <v>119.75</v>
      </c>
      <c r="D32">
        <v>17550</v>
      </c>
      <c r="E32" s="6">
        <v>2.54</v>
      </c>
      <c r="F32" s="6">
        <v>1.04</v>
      </c>
    </row>
    <row r="33" spans="1:6" x14ac:dyDescent="0.25">
      <c r="A33">
        <v>18600</v>
      </c>
      <c r="B33" s="6">
        <v>119.86</v>
      </c>
      <c r="C33" s="6">
        <v>119.86</v>
      </c>
      <c r="D33">
        <v>18300</v>
      </c>
      <c r="E33" s="6">
        <v>0.97</v>
      </c>
      <c r="F33" s="6">
        <v>0.06</v>
      </c>
    </row>
    <row r="34" spans="1:6" x14ac:dyDescent="0.25">
      <c r="A34">
        <v>19200</v>
      </c>
      <c r="B34" s="6">
        <v>119.75</v>
      </c>
      <c r="C34" s="6">
        <v>119.75</v>
      </c>
      <c r="D34">
        <v>18900</v>
      </c>
      <c r="E34" s="6">
        <v>-0.21</v>
      </c>
      <c r="F34" s="6">
        <v>0.17</v>
      </c>
    </row>
    <row r="35" spans="1:6" x14ac:dyDescent="0.25">
      <c r="A35">
        <v>19800</v>
      </c>
      <c r="B35" s="6">
        <v>119.97</v>
      </c>
      <c r="C35" s="6">
        <v>119.97</v>
      </c>
      <c r="D35">
        <v>19500</v>
      </c>
      <c r="E35" s="6">
        <v>0.16</v>
      </c>
      <c r="F35" s="6">
        <v>0.51</v>
      </c>
    </row>
    <row r="36" spans="1:6" x14ac:dyDescent="0.25">
      <c r="A36">
        <v>20400</v>
      </c>
      <c r="B36" s="6">
        <v>120.47</v>
      </c>
      <c r="C36" s="6">
        <v>120.47</v>
      </c>
      <c r="D36">
        <v>20100</v>
      </c>
      <c r="E36" s="6">
        <v>0.54</v>
      </c>
      <c r="F36" s="6">
        <v>0.53</v>
      </c>
    </row>
    <row r="37" spans="1:6" x14ac:dyDescent="0.25">
      <c r="A37">
        <v>21000</v>
      </c>
      <c r="B37" s="6">
        <v>120.54</v>
      </c>
      <c r="C37" s="6">
        <v>120.54</v>
      </c>
      <c r="D37">
        <v>20700</v>
      </c>
      <c r="E37" s="6">
        <v>0.74</v>
      </c>
      <c r="F37" s="6">
        <v>0.04</v>
      </c>
    </row>
    <row r="38" spans="1:6" x14ac:dyDescent="0.25">
      <c r="A38">
        <v>21600</v>
      </c>
      <c r="B38" s="6">
        <v>120.53</v>
      </c>
      <c r="C38" s="6">
        <v>120.53</v>
      </c>
      <c r="D38">
        <v>21300</v>
      </c>
      <c r="E38" s="6">
        <v>-0.3</v>
      </c>
      <c r="F38" s="6">
        <v>0.56000000000000005</v>
      </c>
    </row>
    <row r="39" spans="1:6" x14ac:dyDescent="0.25">
      <c r="A39">
        <v>22200</v>
      </c>
      <c r="B39" s="6">
        <v>121.12</v>
      </c>
      <c r="C39" s="6">
        <v>121.12</v>
      </c>
      <c r="D39">
        <v>21900</v>
      </c>
      <c r="E39" s="6">
        <v>0.65</v>
      </c>
      <c r="F39" s="6">
        <v>0.99</v>
      </c>
    </row>
  </sheetData>
  <pageMargins left="0.7" right="0.7" top="0.75" bottom="0.75" header="0.3" footer="0.3"/>
  <pageSetup paperSize="9" orientation="portrait" horizontalDpi="0" verticalDpi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E7F5C-A824-5E4C-85E7-B4702D5715DE}">
  <dimension ref="A1:F50"/>
  <sheetViews>
    <sheetView workbookViewId="0">
      <selection activeCell="E3" sqref="E3:F50"/>
    </sheetView>
  </sheetViews>
  <sheetFormatPr baseColWidth="10" defaultRowHeight="21" x14ac:dyDescent="0.25"/>
  <cols>
    <col min="1" max="1" width="7.375" customWidth="1"/>
    <col min="2" max="2" width="8.75" customWidth="1"/>
    <col min="3" max="3" width="9.75" customWidth="1"/>
    <col min="4" max="4" width="7.75" customWidth="1"/>
    <col min="5" max="5" width="9.375" customWidth="1"/>
    <col min="6" max="6" width="11" customWidth="1"/>
  </cols>
  <sheetData>
    <row r="1" spans="1:6" x14ac:dyDescent="0.25">
      <c r="A1" s="5" t="s">
        <v>15</v>
      </c>
      <c r="B1" s="5" t="s">
        <v>21</v>
      </c>
      <c r="C1" s="5" t="s">
        <v>21</v>
      </c>
      <c r="D1" s="5" t="s">
        <v>15</v>
      </c>
      <c r="E1" s="5" t="s">
        <v>20</v>
      </c>
      <c r="F1" s="5" t="s">
        <v>20</v>
      </c>
    </row>
    <row r="2" spans="1:6" x14ac:dyDescent="0.25">
      <c r="A2" s="5" t="s">
        <v>16</v>
      </c>
      <c r="B2" s="5" t="s">
        <v>17</v>
      </c>
      <c r="C2" s="5" t="s">
        <v>19</v>
      </c>
      <c r="D2" s="5" t="s">
        <v>16</v>
      </c>
      <c r="E2" s="5" t="s">
        <v>18</v>
      </c>
      <c r="F2" s="5" t="s">
        <v>19</v>
      </c>
    </row>
    <row r="3" spans="1:6" x14ac:dyDescent="0.25">
      <c r="A3">
        <v>0</v>
      </c>
      <c r="B3" s="6">
        <v>0</v>
      </c>
      <c r="C3" s="6">
        <v>0</v>
      </c>
      <c r="D3">
        <v>0</v>
      </c>
      <c r="E3" s="6">
        <v>0</v>
      </c>
      <c r="F3" s="6">
        <v>22.69</v>
      </c>
    </row>
    <row r="4" spans="1:6" x14ac:dyDescent="0.25">
      <c r="A4">
        <v>60</v>
      </c>
      <c r="B4" s="6">
        <v>1.37</v>
      </c>
      <c r="C4" s="6">
        <v>1.37</v>
      </c>
      <c r="D4">
        <v>30</v>
      </c>
      <c r="E4" s="6">
        <v>22.82</v>
      </c>
      <c r="F4" s="6">
        <v>22.11</v>
      </c>
    </row>
    <row r="5" spans="1:6" x14ac:dyDescent="0.25">
      <c r="A5">
        <v>120</v>
      </c>
      <c r="B5" s="6">
        <v>2.68</v>
      </c>
      <c r="C5" s="6">
        <v>2.68</v>
      </c>
      <c r="D5">
        <v>90</v>
      </c>
      <c r="E5" s="6">
        <v>22.05</v>
      </c>
      <c r="F5" s="6">
        <v>21.63</v>
      </c>
    </row>
    <row r="6" spans="1:6" x14ac:dyDescent="0.25">
      <c r="A6">
        <v>180</v>
      </c>
      <c r="B6" s="6">
        <v>3.96</v>
      </c>
      <c r="C6" s="6">
        <v>3.96</v>
      </c>
      <c r="D6">
        <v>150</v>
      </c>
      <c r="E6" s="6">
        <v>21.66</v>
      </c>
      <c r="F6" s="6">
        <v>20.99</v>
      </c>
    </row>
    <row r="7" spans="1:6" x14ac:dyDescent="0.25">
      <c r="A7">
        <v>240</v>
      </c>
      <c r="B7" s="6">
        <v>5.19</v>
      </c>
      <c r="C7" s="6">
        <v>5.19</v>
      </c>
      <c r="D7">
        <v>210</v>
      </c>
      <c r="E7" s="6">
        <v>21.13</v>
      </c>
      <c r="F7" s="6">
        <v>19.8</v>
      </c>
    </row>
    <row r="8" spans="1:6" x14ac:dyDescent="0.25">
      <c r="A8">
        <v>300</v>
      </c>
      <c r="B8" s="6">
        <v>6.34</v>
      </c>
      <c r="C8" s="6">
        <v>6.34</v>
      </c>
      <c r="D8">
        <v>270</v>
      </c>
      <c r="E8" s="6">
        <v>19.77</v>
      </c>
      <c r="F8" s="6">
        <v>18.59</v>
      </c>
    </row>
    <row r="9" spans="1:6" x14ac:dyDescent="0.25">
      <c r="A9">
        <v>360</v>
      </c>
      <c r="B9" s="6">
        <v>7.42</v>
      </c>
      <c r="C9" s="6">
        <v>7.42</v>
      </c>
      <c r="D9">
        <v>330</v>
      </c>
      <c r="E9" s="6">
        <v>18.59</v>
      </c>
      <c r="F9" s="6">
        <v>17.420000000000002</v>
      </c>
    </row>
    <row r="10" spans="1:6" x14ac:dyDescent="0.25">
      <c r="A10">
        <v>420</v>
      </c>
      <c r="B10" s="6">
        <v>8.43</v>
      </c>
      <c r="C10" s="6">
        <v>8.43</v>
      </c>
      <c r="D10">
        <v>390</v>
      </c>
      <c r="E10" s="6">
        <v>17.399999999999999</v>
      </c>
      <c r="F10" s="6">
        <v>16.350000000000001</v>
      </c>
    </row>
    <row r="11" spans="1:6" x14ac:dyDescent="0.25">
      <c r="A11">
        <v>480</v>
      </c>
      <c r="B11" s="6">
        <v>9.3800000000000008</v>
      </c>
      <c r="C11" s="6">
        <v>9.3800000000000008</v>
      </c>
      <c r="D11">
        <v>450</v>
      </c>
      <c r="E11" s="6">
        <v>16.309999999999999</v>
      </c>
      <c r="F11" s="6">
        <v>15.41</v>
      </c>
    </row>
    <row r="12" spans="1:6" x14ac:dyDescent="0.25">
      <c r="A12">
        <v>540</v>
      </c>
      <c r="B12" s="6">
        <v>10.28</v>
      </c>
      <c r="C12" s="6">
        <v>10.28</v>
      </c>
      <c r="D12">
        <v>510</v>
      </c>
      <c r="E12" s="6">
        <v>15.43</v>
      </c>
      <c r="F12" s="6">
        <v>14.39</v>
      </c>
    </row>
    <row r="13" spans="1:6" x14ac:dyDescent="0.25">
      <c r="A13">
        <v>600</v>
      </c>
      <c r="B13" s="6">
        <v>11.11</v>
      </c>
      <c r="C13" s="6">
        <v>11.11</v>
      </c>
      <c r="D13">
        <v>570</v>
      </c>
      <c r="E13" s="6">
        <v>14.42</v>
      </c>
      <c r="F13" s="6">
        <v>13.29</v>
      </c>
    </row>
    <row r="14" spans="1:6" x14ac:dyDescent="0.25">
      <c r="A14">
        <v>660</v>
      </c>
      <c r="B14" s="6">
        <v>11.88</v>
      </c>
      <c r="C14" s="6">
        <v>11.88</v>
      </c>
      <c r="D14">
        <v>630</v>
      </c>
      <c r="E14" s="6">
        <v>13.26</v>
      </c>
      <c r="F14" s="6">
        <v>12.31</v>
      </c>
    </row>
    <row r="15" spans="1:6" x14ac:dyDescent="0.25">
      <c r="A15">
        <v>720</v>
      </c>
      <c r="B15" s="6">
        <v>12.59</v>
      </c>
      <c r="C15" s="6">
        <v>12.59</v>
      </c>
      <c r="D15">
        <v>690</v>
      </c>
      <c r="E15" s="6">
        <v>12.26</v>
      </c>
      <c r="F15" s="6">
        <v>11.57</v>
      </c>
    </row>
    <row r="16" spans="1:6" x14ac:dyDescent="0.25">
      <c r="A16">
        <v>780</v>
      </c>
      <c r="B16" s="6">
        <v>13.27</v>
      </c>
      <c r="C16" s="6">
        <v>13.27</v>
      </c>
      <c r="D16">
        <v>750</v>
      </c>
      <c r="E16" s="6">
        <v>11.55</v>
      </c>
      <c r="F16" s="6">
        <v>10.89</v>
      </c>
    </row>
    <row r="17" spans="1:6" x14ac:dyDescent="0.25">
      <c r="A17">
        <v>840</v>
      </c>
      <c r="B17" s="6">
        <v>13.89</v>
      </c>
      <c r="C17" s="6">
        <v>13.89</v>
      </c>
      <c r="D17">
        <v>810</v>
      </c>
      <c r="E17" s="6">
        <v>10.96</v>
      </c>
      <c r="F17" s="6">
        <v>10.01</v>
      </c>
    </row>
    <row r="18" spans="1:6" x14ac:dyDescent="0.25">
      <c r="A18">
        <v>900</v>
      </c>
      <c r="B18" s="6">
        <v>14.47</v>
      </c>
      <c r="C18" s="6">
        <v>14.47</v>
      </c>
      <c r="D18">
        <v>870</v>
      </c>
      <c r="E18" s="6">
        <v>9.9600000000000009</v>
      </c>
      <c r="F18" s="6">
        <v>9.25</v>
      </c>
    </row>
    <row r="19" spans="1:6" x14ac:dyDescent="0.25">
      <c r="A19">
        <v>960</v>
      </c>
      <c r="B19" s="6">
        <v>15</v>
      </c>
      <c r="C19" s="6">
        <v>15</v>
      </c>
      <c r="D19">
        <v>930</v>
      </c>
      <c r="E19" s="6">
        <v>9.24</v>
      </c>
      <c r="F19" s="6">
        <v>8.56</v>
      </c>
    </row>
    <row r="20" spans="1:6" x14ac:dyDescent="0.25">
      <c r="A20">
        <v>1020</v>
      </c>
      <c r="B20" s="6">
        <v>15.5</v>
      </c>
      <c r="C20" s="6">
        <v>15.5</v>
      </c>
      <c r="D20">
        <v>990</v>
      </c>
      <c r="E20" s="6">
        <v>8.5500000000000007</v>
      </c>
      <c r="F20" s="6">
        <v>7.97</v>
      </c>
    </row>
    <row r="21" spans="1:6" x14ac:dyDescent="0.25">
      <c r="A21">
        <v>1080</v>
      </c>
      <c r="B21" s="6">
        <v>15.96</v>
      </c>
      <c r="C21" s="6">
        <v>15.96</v>
      </c>
      <c r="D21">
        <v>1050</v>
      </c>
      <c r="E21" s="6">
        <v>7.91</v>
      </c>
      <c r="F21" s="6">
        <v>7.58</v>
      </c>
    </row>
    <row r="22" spans="1:6" x14ac:dyDescent="0.25">
      <c r="A22">
        <v>1140</v>
      </c>
      <c r="B22" s="6">
        <v>16.399999999999999</v>
      </c>
      <c r="C22" s="6">
        <v>16.399999999999999</v>
      </c>
      <c r="D22">
        <v>1110</v>
      </c>
      <c r="E22" s="6">
        <v>7.62</v>
      </c>
      <c r="F22" s="6">
        <v>7.13</v>
      </c>
    </row>
    <row r="23" spans="1:6" x14ac:dyDescent="0.25">
      <c r="A23">
        <v>1200</v>
      </c>
      <c r="B23" s="6">
        <v>16.82</v>
      </c>
      <c r="C23" s="6">
        <v>16.82</v>
      </c>
      <c r="D23">
        <v>1170</v>
      </c>
      <c r="E23" s="6">
        <v>7.08</v>
      </c>
      <c r="F23" s="6">
        <v>6.84</v>
      </c>
    </row>
    <row r="24" spans="1:6" x14ac:dyDescent="0.25">
      <c r="A24">
        <v>1260</v>
      </c>
      <c r="B24" s="6">
        <v>17.23</v>
      </c>
      <c r="C24" s="6">
        <v>17.23</v>
      </c>
      <c r="D24">
        <v>1230</v>
      </c>
      <c r="E24" s="6">
        <v>6.84</v>
      </c>
      <c r="F24" s="6">
        <v>6.61</v>
      </c>
    </row>
    <row r="25" spans="1:6" x14ac:dyDescent="0.25">
      <c r="A25">
        <v>1320</v>
      </c>
      <c r="B25" s="6">
        <v>17.62</v>
      </c>
      <c r="C25" s="6">
        <v>17.62</v>
      </c>
      <c r="D25">
        <v>1290</v>
      </c>
      <c r="E25" s="6">
        <v>6.61</v>
      </c>
      <c r="F25" s="6">
        <v>6.39</v>
      </c>
    </row>
    <row r="26" spans="1:6" x14ac:dyDescent="0.25">
      <c r="A26">
        <v>1380</v>
      </c>
      <c r="B26" s="6">
        <v>17.989999999999998</v>
      </c>
      <c r="C26" s="6">
        <v>17.989999999999998</v>
      </c>
      <c r="D26">
        <v>1350</v>
      </c>
      <c r="E26" s="6">
        <v>6.4</v>
      </c>
      <c r="F26" s="6">
        <v>6.15</v>
      </c>
    </row>
    <row r="27" spans="1:6" x14ac:dyDescent="0.25">
      <c r="A27">
        <v>1440</v>
      </c>
      <c r="B27" s="6">
        <v>18.36</v>
      </c>
      <c r="C27" s="6">
        <v>18.36</v>
      </c>
      <c r="D27">
        <v>1410</v>
      </c>
      <c r="E27" s="6">
        <v>6.11</v>
      </c>
      <c r="F27" s="6">
        <v>6.03</v>
      </c>
    </row>
    <row r="28" spans="1:6" x14ac:dyDescent="0.25">
      <c r="A28">
        <v>1500</v>
      </c>
      <c r="B28" s="6">
        <v>18.71</v>
      </c>
      <c r="C28" s="6">
        <v>18.71</v>
      </c>
      <c r="D28">
        <v>1470</v>
      </c>
      <c r="E28" s="6">
        <v>6.03</v>
      </c>
      <c r="F28" s="6">
        <v>5.98</v>
      </c>
    </row>
    <row r="29" spans="1:6" x14ac:dyDescent="0.25">
      <c r="A29">
        <v>1560</v>
      </c>
      <c r="B29" s="6">
        <v>19.07</v>
      </c>
      <c r="C29" s="6">
        <v>19.07</v>
      </c>
      <c r="D29">
        <v>1530</v>
      </c>
      <c r="E29" s="6">
        <v>5.96</v>
      </c>
      <c r="F29" s="6">
        <v>5.96</v>
      </c>
    </row>
    <row r="30" spans="1:6" x14ac:dyDescent="0.25">
      <c r="A30">
        <v>1620</v>
      </c>
      <c r="B30" s="6">
        <v>19.43</v>
      </c>
      <c r="C30" s="6">
        <v>19.43</v>
      </c>
      <c r="D30">
        <v>1590</v>
      </c>
      <c r="E30" s="6">
        <v>5.99</v>
      </c>
      <c r="F30" s="6">
        <v>5.88</v>
      </c>
    </row>
    <row r="31" spans="1:6" x14ac:dyDescent="0.25">
      <c r="A31">
        <v>1680</v>
      </c>
      <c r="B31" s="6">
        <v>19.78</v>
      </c>
      <c r="C31" s="6">
        <v>19.78</v>
      </c>
      <c r="D31">
        <v>1650</v>
      </c>
      <c r="E31" s="6">
        <v>5.87</v>
      </c>
      <c r="F31" s="6">
        <v>5.81</v>
      </c>
    </row>
    <row r="32" spans="1:6" x14ac:dyDescent="0.25">
      <c r="A32">
        <v>1740</v>
      </c>
      <c r="B32" s="6">
        <v>20.13</v>
      </c>
      <c r="C32" s="6">
        <v>20.13</v>
      </c>
      <c r="D32">
        <v>1710</v>
      </c>
      <c r="E32" s="6">
        <v>5.8</v>
      </c>
      <c r="F32" s="6">
        <v>5.74</v>
      </c>
    </row>
    <row r="33" spans="1:6" x14ac:dyDescent="0.25">
      <c r="A33">
        <v>1800</v>
      </c>
      <c r="B33" s="6">
        <v>20.47</v>
      </c>
      <c r="C33" s="6">
        <v>20.47</v>
      </c>
      <c r="D33">
        <v>1770</v>
      </c>
      <c r="E33" s="6">
        <v>5.76</v>
      </c>
      <c r="F33" s="6">
        <v>5.62</v>
      </c>
    </row>
    <row r="34" spans="1:6" x14ac:dyDescent="0.25">
      <c r="A34">
        <v>1860</v>
      </c>
      <c r="B34" s="6">
        <v>20.8</v>
      </c>
      <c r="C34" s="6">
        <v>20.8</v>
      </c>
      <c r="D34">
        <v>1830</v>
      </c>
      <c r="E34" s="6">
        <v>5.63</v>
      </c>
      <c r="F34" s="6">
        <v>5.48</v>
      </c>
    </row>
    <row r="35" spans="1:6" x14ac:dyDescent="0.25">
      <c r="A35">
        <v>1920</v>
      </c>
      <c r="B35" s="6">
        <v>21.13</v>
      </c>
      <c r="C35" s="6">
        <v>21.13</v>
      </c>
      <c r="D35">
        <v>1890</v>
      </c>
      <c r="E35" s="6">
        <v>5.47</v>
      </c>
      <c r="F35" s="6">
        <v>5.39</v>
      </c>
    </row>
    <row r="36" spans="1:6" x14ac:dyDescent="0.25">
      <c r="A36">
        <v>1980</v>
      </c>
      <c r="B36" s="6">
        <v>21.45</v>
      </c>
      <c r="C36" s="6">
        <v>21.45</v>
      </c>
      <c r="D36">
        <v>1950</v>
      </c>
      <c r="E36" s="6">
        <v>5.39</v>
      </c>
      <c r="F36" s="6">
        <v>5.3</v>
      </c>
    </row>
    <row r="37" spans="1:6" x14ac:dyDescent="0.25">
      <c r="A37">
        <v>2040</v>
      </c>
      <c r="B37" s="6">
        <v>21.76</v>
      </c>
      <c r="C37" s="6">
        <v>21.76</v>
      </c>
      <c r="D37">
        <v>2010</v>
      </c>
      <c r="E37" s="6">
        <v>5.33</v>
      </c>
      <c r="F37" s="6">
        <v>5.15</v>
      </c>
    </row>
    <row r="38" spans="1:6" x14ac:dyDescent="0.25">
      <c r="A38">
        <v>2100</v>
      </c>
      <c r="B38" s="6">
        <v>22.07</v>
      </c>
      <c r="C38" s="6">
        <v>22.07</v>
      </c>
      <c r="D38">
        <v>2070</v>
      </c>
      <c r="E38" s="6">
        <v>5.12</v>
      </c>
      <c r="F38" s="6">
        <v>5.0999999999999996</v>
      </c>
    </row>
    <row r="39" spans="1:6" x14ac:dyDescent="0.25">
      <c r="A39">
        <v>2160</v>
      </c>
      <c r="B39" s="6">
        <v>22.37</v>
      </c>
      <c r="C39" s="6">
        <v>22.37</v>
      </c>
      <c r="D39">
        <v>2130</v>
      </c>
      <c r="E39" s="6">
        <v>5.1100000000000003</v>
      </c>
      <c r="F39" s="6">
        <v>5.07</v>
      </c>
    </row>
    <row r="40" spans="1:6" x14ac:dyDescent="0.25">
      <c r="A40">
        <v>2220</v>
      </c>
      <c r="B40" s="6">
        <v>22.68</v>
      </c>
      <c r="C40" s="6">
        <v>22.68</v>
      </c>
      <c r="D40">
        <v>2190</v>
      </c>
      <c r="E40" s="6">
        <v>5.0599999999999996</v>
      </c>
      <c r="F40" s="6">
        <v>5.05</v>
      </c>
    </row>
    <row r="41" spans="1:6" x14ac:dyDescent="0.25">
      <c r="A41">
        <v>2280</v>
      </c>
      <c r="B41" s="6">
        <v>22.98</v>
      </c>
      <c r="C41" s="6">
        <v>22.98</v>
      </c>
      <c r="D41">
        <v>2250</v>
      </c>
      <c r="E41" s="6">
        <v>5.08</v>
      </c>
      <c r="F41" s="6">
        <v>4.99</v>
      </c>
    </row>
    <row r="42" spans="1:6" x14ac:dyDescent="0.25">
      <c r="A42">
        <v>2340</v>
      </c>
      <c r="B42" s="6">
        <v>23.28</v>
      </c>
      <c r="C42" s="6">
        <v>23.28</v>
      </c>
      <c r="D42">
        <v>2310</v>
      </c>
      <c r="E42" s="6">
        <v>4.93</v>
      </c>
      <c r="F42" s="6">
        <v>5.08</v>
      </c>
    </row>
    <row r="43" spans="1:6" x14ac:dyDescent="0.25">
      <c r="A43">
        <v>2400</v>
      </c>
      <c r="B43" s="6">
        <v>23.58</v>
      </c>
      <c r="C43" s="6">
        <v>23.58</v>
      </c>
      <c r="D43">
        <v>2370</v>
      </c>
      <c r="E43" s="6">
        <v>5.14</v>
      </c>
      <c r="F43" s="6">
        <v>4.99</v>
      </c>
    </row>
    <row r="44" spans="1:6" x14ac:dyDescent="0.25">
      <c r="A44">
        <v>2460</v>
      </c>
      <c r="B44" s="6">
        <v>23.88</v>
      </c>
      <c r="C44" s="6">
        <v>23.88</v>
      </c>
      <c r="D44">
        <v>2430</v>
      </c>
      <c r="E44" s="6">
        <v>4.97</v>
      </c>
      <c r="F44" s="6">
        <v>4.92</v>
      </c>
    </row>
    <row r="45" spans="1:6" x14ac:dyDescent="0.25">
      <c r="A45">
        <v>2520</v>
      </c>
      <c r="B45" s="6">
        <v>24.17</v>
      </c>
      <c r="C45" s="6">
        <v>24.17</v>
      </c>
      <c r="D45">
        <v>2490</v>
      </c>
      <c r="E45" s="6">
        <v>4.92</v>
      </c>
      <c r="F45" s="6">
        <v>4.83</v>
      </c>
    </row>
    <row r="46" spans="1:6" x14ac:dyDescent="0.25">
      <c r="A46">
        <v>2580</v>
      </c>
      <c r="B46" s="6">
        <v>24.46</v>
      </c>
      <c r="C46" s="6">
        <v>24.46</v>
      </c>
      <c r="D46">
        <v>2550</v>
      </c>
      <c r="E46" s="6">
        <v>4.84</v>
      </c>
      <c r="F46" s="6">
        <v>4.66</v>
      </c>
    </row>
    <row r="47" spans="1:6" x14ac:dyDescent="0.25">
      <c r="A47">
        <v>2640</v>
      </c>
      <c r="B47" s="6">
        <v>24.73</v>
      </c>
      <c r="C47" s="6">
        <v>24.73</v>
      </c>
      <c r="D47">
        <v>2610</v>
      </c>
      <c r="E47" s="6">
        <v>4.72</v>
      </c>
      <c r="F47" s="6">
        <v>4.2300000000000004</v>
      </c>
    </row>
    <row r="48" spans="1:6" x14ac:dyDescent="0.25">
      <c r="A48">
        <v>2700</v>
      </c>
      <c r="B48" s="6">
        <v>24.97</v>
      </c>
      <c r="C48" s="6">
        <v>24.97</v>
      </c>
      <c r="D48">
        <v>2670</v>
      </c>
      <c r="E48" s="6">
        <v>4.22</v>
      </c>
      <c r="F48" s="6">
        <v>3.86</v>
      </c>
    </row>
    <row r="49" spans="5:6" x14ac:dyDescent="0.25">
      <c r="E49" s="6"/>
      <c r="F49" s="6"/>
    </row>
    <row r="50" spans="5:6" x14ac:dyDescent="0.25">
      <c r="E50" s="6"/>
      <c r="F50" s="6"/>
    </row>
  </sheetData>
  <pageMargins left="0.7" right="0.7" top="0.75" bottom="0.75" header="0.3" footer="0.3"/>
  <pageSetup paperSize="9" orientation="portrait" horizontalDpi="0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E569E-A42F-3F46-A67C-AB49BB95E685}">
  <dimension ref="A1:F14"/>
  <sheetViews>
    <sheetView workbookViewId="0">
      <selection activeCell="A11" sqref="A11:XFD11"/>
    </sheetView>
  </sheetViews>
  <sheetFormatPr baseColWidth="10" defaultRowHeight="21" x14ac:dyDescent="0.25"/>
  <cols>
    <col min="1" max="1" width="10.125" customWidth="1"/>
    <col min="2" max="2" width="8.25" customWidth="1"/>
    <col min="3" max="3" width="7.5" customWidth="1"/>
    <col min="4" max="4" width="9.125" customWidth="1"/>
    <col min="5" max="5" width="8.625" customWidth="1"/>
    <col min="6" max="6" width="11.5" customWidth="1"/>
  </cols>
  <sheetData>
    <row r="1" spans="1:6" x14ac:dyDescent="0.25">
      <c r="A1" s="5" t="s">
        <v>15</v>
      </c>
      <c r="B1" s="5" t="s">
        <v>21</v>
      </c>
      <c r="C1" s="5" t="s">
        <v>21</v>
      </c>
      <c r="D1" s="5" t="s">
        <v>15</v>
      </c>
      <c r="E1" s="5" t="s">
        <v>20</v>
      </c>
      <c r="F1" s="5" t="s">
        <v>20</v>
      </c>
    </row>
    <row r="2" spans="1:6" x14ac:dyDescent="0.25">
      <c r="A2" s="5" t="s">
        <v>16</v>
      </c>
      <c r="B2" s="5" t="s">
        <v>17</v>
      </c>
      <c r="C2" s="5" t="s">
        <v>19</v>
      </c>
      <c r="D2" s="5" t="s">
        <v>16</v>
      </c>
      <c r="E2" s="5" t="s">
        <v>18</v>
      </c>
      <c r="F2" s="5" t="s">
        <v>19</v>
      </c>
    </row>
    <row r="3" spans="1:6" x14ac:dyDescent="0.25">
      <c r="A3">
        <v>0</v>
      </c>
      <c r="B3">
        <v>40</v>
      </c>
      <c r="C3">
        <v>40</v>
      </c>
      <c r="D3">
        <v>0</v>
      </c>
      <c r="E3">
        <v>26.25</v>
      </c>
      <c r="F3">
        <v>26.23</v>
      </c>
    </row>
    <row r="4" spans="1:6" x14ac:dyDescent="0.25">
      <c r="A4">
        <v>4000</v>
      </c>
      <c r="B4">
        <v>145</v>
      </c>
      <c r="C4">
        <v>145</v>
      </c>
      <c r="D4">
        <v>2000</v>
      </c>
      <c r="E4">
        <v>26.25</v>
      </c>
      <c r="F4">
        <v>25.05</v>
      </c>
    </row>
    <row r="5" spans="1:6" x14ac:dyDescent="0.25">
      <c r="A5">
        <v>7000</v>
      </c>
      <c r="B5">
        <v>198</v>
      </c>
      <c r="C5">
        <v>198</v>
      </c>
      <c r="D5">
        <v>5500</v>
      </c>
      <c r="E5">
        <v>19.149999999999999</v>
      </c>
      <c r="F5">
        <v>19.62</v>
      </c>
    </row>
    <row r="6" spans="1:6" x14ac:dyDescent="0.25">
      <c r="A6">
        <v>11000</v>
      </c>
      <c r="B6">
        <v>260</v>
      </c>
      <c r="C6">
        <v>260</v>
      </c>
      <c r="D6">
        <v>9000</v>
      </c>
      <c r="E6">
        <v>14.89</v>
      </c>
      <c r="F6">
        <v>15.12</v>
      </c>
    </row>
    <row r="7" spans="1:6" x14ac:dyDescent="0.25">
      <c r="A7">
        <v>13000</v>
      </c>
      <c r="B7">
        <v>280</v>
      </c>
      <c r="C7">
        <v>280</v>
      </c>
      <c r="D7">
        <v>12000</v>
      </c>
      <c r="E7">
        <v>11.88</v>
      </c>
      <c r="F7">
        <v>12.52</v>
      </c>
    </row>
    <row r="8" spans="1:6" x14ac:dyDescent="0.25">
      <c r="A8">
        <v>17000</v>
      </c>
      <c r="B8">
        <v>325</v>
      </c>
      <c r="C8">
        <v>325</v>
      </c>
      <c r="D8">
        <v>15000</v>
      </c>
      <c r="E8">
        <v>12.57</v>
      </c>
      <c r="F8">
        <v>12.88</v>
      </c>
    </row>
    <row r="9" spans="1:6" x14ac:dyDescent="0.25">
      <c r="A9">
        <v>19000</v>
      </c>
      <c r="B9">
        <v>360</v>
      </c>
      <c r="C9">
        <v>360</v>
      </c>
      <c r="D9">
        <v>18000</v>
      </c>
      <c r="E9">
        <v>15.1</v>
      </c>
      <c r="F9">
        <v>14.4</v>
      </c>
    </row>
    <row r="10" spans="1:6" x14ac:dyDescent="0.25">
      <c r="A10">
        <v>23000</v>
      </c>
      <c r="B10">
        <v>420</v>
      </c>
      <c r="C10">
        <v>420</v>
      </c>
      <c r="D10">
        <v>21000</v>
      </c>
      <c r="E10">
        <v>13.56</v>
      </c>
      <c r="F10">
        <v>13.21</v>
      </c>
    </row>
    <row r="11" spans="1:6" x14ac:dyDescent="0.25">
      <c r="A11">
        <v>28000</v>
      </c>
      <c r="B11">
        <v>455</v>
      </c>
      <c r="C11">
        <v>455</v>
      </c>
      <c r="D11">
        <v>25500</v>
      </c>
      <c r="E11">
        <v>9.9700000000000006</v>
      </c>
      <c r="F11">
        <v>10.69</v>
      </c>
    </row>
    <row r="12" spans="1:6" x14ac:dyDescent="0.25">
      <c r="A12">
        <v>32000</v>
      </c>
      <c r="B12">
        <v>496</v>
      </c>
      <c r="C12">
        <v>496</v>
      </c>
      <c r="D12">
        <v>30000</v>
      </c>
      <c r="E12">
        <v>10.61</v>
      </c>
      <c r="F12">
        <v>10.84</v>
      </c>
    </row>
    <row r="13" spans="1:6" x14ac:dyDescent="0.25">
      <c r="A13">
        <v>34000</v>
      </c>
      <c r="B13">
        <v>525</v>
      </c>
      <c r="C13">
        <v>525</v>
      </c>
      <c r="D13">
        <v>33000</v>
      </c>
      <c r="E13">
        <v>12.55</v>
      </c>
      <c r="F13">
        <v>12.14</v>
      </c>
    </row>
    <row r="14" spans="1:6" x14ac:dyDescent="0.25">
      <c r="A14">
        <v>38000</v>
      </c>
      <c r="B14">
        <v>570</v>
      </c>
      <c r="C14">
        <v>570</v>
      </c>
      <c r="D14">
        <v>36000</v>
      </c>
      <c r="E14">
        <v>12.03</v>
      </c>
      <c r="F14">
        <v>12.12</v>
      </c>
    </row>
  </sheetData>
  <pageMargins left="0.7" right="0.7" top="0.75" bottom="0.75" header="0.3" footer="0.3"/>
  <pageSetup paperSize="9" orientation="portrait" horizontalDpi="0" verticalDpi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2F37B-94F3-454A-A1DF-F54C56366D5D}">
  <dimension ref="A1:F11"/>
  <sheetViews>
    <sheetView workbookViewId="0">
      <selection activeCell="K2" sqref="K2"/>
    </sheetView>
  </sheetViews>
  <sheetFormatPr baseColWidth="10" defaultRowHeight="21" x14ac:dyDescent="0.25"/>
  <cols>
    <col min="1" max="1" width="8" customWidth="1"/>
    <col min="2" max="2" width="8.875" customWidth="1"/>
    <col min="3" max="3" width="9.5" customWidth="1"/>
    <col min="4" max="4" width="7.125" customWidth="1"/>
    <col min="5" max="5" width="10.125" customWidth="1"/>
    <col min="6" max="6" width="11.5" customWidth="1"/>
  </cols>
  <sheetData>
    <row r="1" spans="1:6" x14ac:dyDescent="0.25">
      <c r="A1" s="5" t="s">
        <v>15</v>
      </c>
      <c r="B1" s="5" t="s">
        <v>21</v>
      </c>
      <c r="C1" s="5" t="s">
        <v>21</v>
      </c>
      <c r="D1" s="5" t="s">
        <v>15</v>
      </c>
      <c r="E1" s="5" t="s">
        <v>20</v>
      </c>
      <c r="F1" s="5" t="s">
        <v>20</v>
      </c>
    </row>
    <row r="2" spans="1:6" x14ac:dyDescent="0.25">
      <c r="A2" s="5" t="s">
        <v>16</v>
      </c>
      <c r="B2" s="5" t="s">
        <v>17</v>
      </c>
      <c r="C2" s="5" t="s">
        <v>19</v>
      </c>
      <c r="D2" s="5" t="s">
        <v>16</v>
      </c>
      <c r="E2" s="5" t="s">
        <v>18</v>
      </c>
      <c r="F2" s="5" t="s">
        <v>19</v>
      </c>
    </row>
    <row r="3" spans="1:6" x14ac:dyDescent="0.25">
      <c r="A3">
        <v>0</v>
      </c>
      <c r="B3" s="6">
        <v>4.7300000000000004</v>
      </c>
      <c r="C3" s="6">
        <v>4.7300000000000004</v>
      </c>
      <c r="D3">
        <v>0</v>
      </c>
      <c r="E3" s="6">
        <v>0</v>
      </c>
      <c r="F3" s="6">
        <v>21.29</v>
      </c>
    </row>
    <row r="4" spans="1:6" x14ac:dyDescent="0.25">
      <c r="A4">
        <v>600</v>
      </c>
      <c r="B4" s="6">
        <v>18.579999999999998</v>
      </c>
      <c r="C4" s="6">
        <v>18.579999999999998</v>
      </c>
      <c r="D4">
        <v>300</v>
      </c>
      <c r="E4" s="6">
        <v>23.08</v>
      </c>
      <c r="F4" s="6">
        <v>13.7</v>
      </c>
    </row>
    <row r="5" spans="1:6" x14ac:dyDescent="0.25">
      <c r="A5">
        <v>1200</v>
      </c>
      <c r="B5" s="6">
        <v>26.16</v>
      </c>
      <c r="C5" s="6">
        <v>26.16</v>
      </c>
      <c r="D5">
        <v>900</v>
      </c>
      <c r="E5" s="6">
        <v>12.68</v>
      </c>
      <c r="F5" s="6">
        <v>8.56</v>
      </c>
    </row>
    <row r="6" spans="1:6" x14ac:dyDescent="0.25">
      <c r="A6">
        <v>1800</v>
      </c>
      <c r="B6" s="6">
        <v>31.21</v>
      </c>
      <c r="C6" s="6">
        <v>31.21</v>
      </c>
      <c r="D6">
        <v>1500</v>
      </c>
      <c r="E6" s="6">
        <v>8.4</v>
      </c>
      <c r="F6" s="6">
        <v>5.22</v>
      </c>
    </row>
    <row r="7" spans="1:6" x14ac:dyDescent="0.25">
      <c r="A7">
        <v>2400</v>
      </c>
      <c r="B7" s="6">
        <v>34.159999999999997</v>
      </c>
      <c r="C7" s="6">
        <v>34.159999999999997</v>
      </c>
      <c r="D7">
        <v>2100</v>
      </c>
      <c r="E7" s="6">
        <v>4.91</v>
      </c>
      <c r="F7" s="6">
        <v>3.61</v>
      </c>
    </row>
    <row r="8" spans="1:6" x14ac:dyDescent="0.25">
      <c r="A8">
        <v>3000</v>
      </c>
      <c r="B8" s="6">
        <v>36.07</v>
      </c>
      <c r="C8" s="6">
        <v>36.07</v>
      </c>
      <c r="D8">
        <v>2700</v>
      </c>
      <c r="E8" s="6">
        <v>3.2</v>
      </c>
      <c r="F8" s="6">
        <v>3.77</v>
      </c>
    </row>
    <row r="9" spans="1:6" x14ac:dyDescent="0.25">
      <c r="A9">
        <v>3600</v>
      </c>
      <c r="B9" s="6">
        <v>38.4</v>
      </c>
      <c r="C9" s="6">
        <v>38.4</v>
      </c>
      <c r="D9">
        <v>3300</v>
      </c>
      <c r="E9" s="6">
        <v>3.88</v>
      </c>
      <c r="F9" s="6">
        <v>3.73</v>
      </c>
    </row>
    <row r="10" spans="1:6" x14ac:dyDescent="0.25">
      <c r="A10">
        <v>4800</v>
      </c>
      <c r="B10" s="6">
        <v>43.06</v>
      </c>
      <c r="C10" s="6">
        <v>43.06</v>
      </c>
      <c r="D10">
        <v>4200</v>
      </c>
      <c r="E10" s="6">
        <v>3.89</v>
      </c>
      <c r="F10" s="6">
        <v>2.87</v>
      </c>
    </row>
    <row r="11" spans="1:6" x14ac:dyDescent="0.25">
      <c r="A11">
        <v>5400</v>
      </c>
      <c r="B11" s="6">
        <v>44.84</v>
      </c>
      <c r="C11" s="6">
        <v>44.84</v>
      </c>
      <c r="D11">
        <v>5100</v>
      </c>
      <c r="E11" s="6">
        <v>2.96</v>
      </c>
      <c r="F11" s="6">
        <v>1.75</v>
      </c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1D706-2283-174E-81A9-87C7D7DA785F}">
  <sheetPr>
    <pageSetUpPr fitToPage="1"/>
  </sheetPr>
  <dimension ref="A1:AB27"/>
  <sheetViews>
    <sheetView workbookViewId="0">
      <selection activeCell="A18" sqref="A18:XFD18"/>
    </sheetView>
  </sheetViews>
  <sheetFormatPr baseColWidth="10" defaultRowHeight="21" x14ac:dyDescent="0.25"/>
  <cols>
    <col min="1" max="1" width="16" customWidth="1"/>
    <col min="3" max="3" width="14.375" customWidth="1"/>
    <col min="4" max="4" width="11.75" customWidth="1"/>
    <col min="5" max="5" width="12" customWidth="1"/>
    <col min="6" max="6" width="10.375" customWidth="1"/>
    <col min="8" max="8" width="14.625" customWidth="1"/>
    <col min="9" max="9" width="11" customWidth="1"/>
    <col min="10" max="10" width="13.625" customWidth="1"/>
    <col min="11" max="11" width="9.25" customWidth="1"/>
    <col min="12" max="12" width="21" customWidth="1"/>
    <col min="13" max="13" width="19.125" customWidth="1"/>
    <col min="15" max="15" width="6.875" customWidth="1"/>
    <col min="16" max="16" width="12" customWidth="1"/>
    <col min="17" max="17" width="7.125" customWidth="1"/>
    <col min="18" max="18" width="22.625" customWidth="1"/>
    <col min="20" max="20" width="15" customWidth="1"/>
    <col min="21" max="21" width="12.875" customWidth="1"/>
    <col min="22" max="22" width="15.25" style="6" customWidth="1"/>
    <col min="23" max="23" width="9" style="6" customWidth="1"/>
    <col min="24" max="24" width="16.25" style="15" customWidth="1"/>
    <col min="25" max="25" width="17" customWidth="1"/>
    <col min="26" max="26" width="18.375" customWidth="1"/>
    <col min="27" max="27" width="21" customWidth="1"/>
    <col min="28" max="28" width="13.125" customWidth="1"/>
  </cols>
  <sheetData>
    <row r="1" spans="1:28" ht="31" x14ac:dyDescent="0.35">
      <c r="B1" s="1"/>
      <c r="C1" s="1" t="s">
        <v>12</v>
      </c>
      <c r="D1" s="1"/>
      <c r="E1" s="1"/>
      <c r="G1" s="1"/>
      <c r="H1" s="1" t="s">
        <v>13</v>
      </c>
      <c r="I1" s="1"/>
      <c r="N1" s="1" t="s">
        <v>14</v>
      </c>
      <c r="T1" s="1" t="s">
        <v>53</v>
      </c>
      <c r="X1" s="14" t="s">
        <v>73</v>
      </c>
      <c r="Y1" s="2" t="s">
        <v>138</v>
      </c>
      <c r="Z1" s="2" t="s">
        <v>140</v>
      </c>
      <c r="AA1" s="2" t="s">
        <v>142</v>
      </c>
      <c r="AB1" s="1"/>
    </row>
    <row r="2" spans="1:28" ht="31" x14ac:dyDescent="0.35">
      <c r="A2" s="1" t="s">
        <v>0</v>
      </c>
      <c r="B2" s="2" t="s">
        <v>54</v>
      </c>
      <c r="C2" s="3" t="s">
        <v>55</v>
      </c>
      <c r="D2" s="3" t="s">
        <v>56</v>
      </c>
      <c r="E2" s="4" t="s">
        <v>58</v>
      </c>
      <c r="F2" s="2" t="s">
        <v>34</v>
      </c>
      <c r="G2" s="4" t="s">
        <v>57</v>
      </c>
      <c r="H2" s="3" t="s">
        <v>59</v>
      </c>
      <c r="I2" s="2" t="s">
        <v>65</v>
      </c>
      <c r="J2" s="4" t="s">
        <v>60</v>
      </c>
      <c r="K2" s="2" t="s">
        <v>68</v>
      </c>
      <c r="L2" s="4" t="s">
        <v>143</v>
      </c>
      <c r="M2" s="4" t="s">
        <v>97</v>
      </c>
      <c r="N2" s="4" t="s">
        <v>61</v>
      </c>
      <c r="O2" s="4" t="s">
        <v>52</v>
      </c>
      <c r="P2" s="4" t="s">
        <v>62</v>
      </c>
      <c r="Q2" s="2" t="s">
        <v>35</v>
      </c>
      <c r="R2" s="2" t="s">
        <v>79</v>
      </c>
      <c r="S2" s="4" t="s">
        <v>63</v>
      </c>
      <c r="T2" s="4" t="s">
        <v>64</v>
      </c>
      <c r="U2" s="4" t="s">
        <v>66</v>
      </c>
      <c r="V2" s="10" t="s">
        <v>67</v>
      </c>
      <c r="W2" s="2" t="s">
        <v>33</v>
      </c>
      <c r="X2" s="14" t="s">
        <v>74</v>
      </c>
      <c r="Y2" s="36" t="s">
        <v>139</v>
      </c>
      <c r="Z2" s="36" t="s">
        <v>141</v>
      </c>
      <c r="AA2" s="35" t="s">
        <v>97</v>
      </c>
      <c r="AB2" s="1" t="s">
        <v>0</v>
      </c>
    </row>
    <row r="3" spans="1:28" ht="24" x14ac:dyDescent="0.3">
      <c r="A3" s="16" t="s">
        <v>6</v>
      </c>
      <c r="B3" s="9">
        <v>220</v>
      </c>
      <c r="C3" s="6">
        <v>0.8</v>
      </c>
      <c r="D3" s="9">
        <v>3.2</v>
      </c>
      <c r="E3" s="8">
        <v>44</v>
      </c>
      <c r="F3" s="8">
        <v>14.9</v>
      </c>
      <c r="G3" s="9">
        <v>300</v>
      </c>
      <c r="H3" s="9">
        <v>5</v>
      </c>
      <c r="I3" s="9">
        <v>6</v>
      </c>
      <c r="J3" s="6">
        <f t="shared" ref="J3:J19" si="0">2*3.141592654*H3*G3*S3*T3*0.00001</f>
        <v>37.699111848000001</v>
      </c>
      <c r="K3" s="8">
        <v>14.9</v>
      </c>
      <c r="L3" s="9">
        <v>107.56</v>
      </c>
      <c r="M3" s="9">
        <f>L3*4.25725</f>
        <v>457.90980999999999</v>
      </c>
      <c r="N3" s="17">
        <v>2.8000000000000001E-2</v>
      </c>
      <c r="O3">
        <v>0.2</v>
      </c>
      <c r="P3" s="8">
        <v>47.71</v>
      </c>
      <c r="Q3" s="8">
        <v>0.57999999999999996</v>
      </c>
      <c r="R3" s="7">
        <v>63.89</v>
      </c>
      <c r="S3" s="8">
        <v>10</v>
      </c>
      <c r="T3" s="8">
        <v>40</v>
      </c>
      <c r="U3" s="8">
        <v>26.25</v>
      </c>
      <c r="V3" s="6">
        <f>2*3.141592654*S3*T3*U3*0.001</f>
        <v>65.973445733999995</v>
      </c>
      <c r="W3" s="8">
        <v>6.6</v>
      </c>
      <c r="X3" s="18">
        <v>12</v>
      </c>
      <c r="Y3">
        <v>12</v>
      </c>
      <c r="Z3">
        <v>12</v>
      </c>
      <c r="AA3" s="34">
        <v>503.40838952207781</v>
      </c>
      <c r="AB3" s="16" t="s">
        <v>6</v>
      </c>
    </row>
    <row r="4" spans="1:28" ht="24" x14ac:dyDescent="0.3">
      <c r="A4" s="16" t="s">
        <v>1</v>
      </c>
      <c r="B4" s="9">
        <v>270</v>
      </c>
      <c r="C4" s="6">
        <v>1.03</v>
      </c>
      <c r="D4" s="9">
        <v>17</v>
      </c>
      <c r="E4" s="8">
        <v>8.64</v>
      </c>
      <c r="F4" s="8">
        <v>0.43</v>
      </c>
      <c r="G4" s="9">
        <v>121</v>
      </c>
      <c r="H4" s="9">
        <v>20</v>
      </c>
      <c r="I4" s="9">
        <v>1.6</v>
      </c>
      <c r="J4" s="6">
        <f t="shared" si="0"/>
        <v>9.7313974050304015</v>
      </c>
      <c r="K4" s="8">
        <v>1.6</v>
      </c>
      <c r="L4" s="9">
        <v>72.599999999999994</v>
      </c>
      <c r="M4" s="9">
        <f>L4*4.25725</f>
        <v>309.07634999999999</v>
      </c>
      <c r="N4" s="17">
        <v>0.03</v>
      </c>
      <c r="O4">
        <v>0.2</v>
      </c>
      <c r="P4" s="8">
        <v>10.33</v>
      </c>
      <c r="Q4" s="8">
        <v>0.1</v>
      </c>
      <c r="R4" s="7">
        <v>9.32</v>
      </c>
      <c r="S4" s="8">
        <v>4</v>
      </c>
      <c r="T4" s="8">
        <v>16</v>
      </c>
      <c r="U4" s="8">
        <v>26.67</v>
      </c>
      <c r="V4" s="6">
        <f t="shared" ref="V4:V22" si="1">2*3.141592654*S4*T4*U4*0.001</f>
        <v>10.724643338519041</v>
      </c>
      <c r="W4" s="8">
        <v>1.1000000000000001</v>
      </c>
      <c r="X4" s="18">
        <v>4</v>
      </c>
      <c r="Y4">
        <v>19</v>
      </c>
      <c r="Z4">
        <v>14</v>
      </c>
      <c r="AA4" s="34">
        <v>309.26347467734251</v>
      </c>
      <c r="AB4" s="16" t="s">
        <v>1</v>
      </c>
    </row>
    <row r="5" spans="1:28" ht="24" x14ac:dyDescent="0.3">
      <c r="A5" s="16" t="s">
        <v>5</v>
      </c>
      <c r="B5" s="9">
        <v>228</v>
      </c>
      <c r="C5" s="6">
        <v>4.0999999999999996</v>
      </c>
      <c r="D5" s="9">
        <v>59</v>
      </c>
      <c r="E5" s="8">
        <v>2.84</v>
      </c>
      <c r="F5" s="8">
        <v>0.33</v>
      </c>
      <c r="G5" s="9">
        <v>24</v>
      </c>
      <c r="H5" s="9">
        <v>80</v>
      </c>
      <c r="I5" s="9">
        <v>2.9</v>
      </c>
      <c r="J5" s="6">
        <f t="shared" si="0"/>
        <v>1.4174866054848003</v>
      </c>
      <c r="K5" s="8">
        <v>0.4</v>
      </c>
      <c r="L5" s="9">
        <v>34.134999999999998</v>
      </c>
      <c r="M5" s="9">
        <f t="shared" ref="M5:M24" si="2">L5*4.25725</f>
        <v>145.32122874999999</v>
      </c>
      <c r="N5" s="17">
        <v>2.5999999999999999E-2</v>
      </c>
      <c r="O5">
        <v>0.2</v>
      </c>
      <c r="P5" s="8">
        <v>2.5299999999999998</v>
      </c>
      <c r="Q5" s="8">
        <v>0.1</v>
      </c>
      <c r="R5" s="7">
        <v>1.1299999999999999</v>
      </c>
      <c r="S5" s="8">
        <v>2.5</v>
      </c>
      <c r="T5" s="8">
        <v>4.7</v>
      </c>
      <c r="U5" s="8">
        <v>23.08</v>
      </c>
      <c r="V5" s="6">
        <f t="shared" si="1"/>
        <v>1.7039370236765201</v>
      </c>
      <c r="W5" s="8">
        <v>0.2</v>
      </c>
      <c r="X5" s="18">
        <v>2</v>
      </c>
      <c r="Y5">
        <v>9</v>
      </c>
      <c r="Z5">
        <v>4</v>
      </c>
      <c r="AA5" s="34">
        <v>223.98446519815761</v>
      </c>
      <c r="AB5" s="16" t="s">
        <v>5</v>
      </c>
    </row>
    <row r="6" spans="1:28" ht="24" x14ac:dyDescent="0.3">
      <c r="A6" s="16" t="s">
        <v>75</v>
      </c>
      <c r="B6" s="9">
        <v>150</v>
      </c>
      <c r="C6" s="6">
        <v>1</v>
      </c>
      <c r="D6" s="9">
        <v>21.8</v>
      </c>
      <c r="E6" s="8">
        <v>2.7</v>
      </c>
      <c r="F6" s="8">
        <v>0.25</v>
      </c>
      <c r="G6" s="9">
        <v>92</v>
      </c>
      <c r="H6" s="9">
        <v>14</v>
      </c>
      <c r="I6" s="9">
        <v>-1.5</v>
      </c>
      <c r="J6" s="6">
        <f t="shared" si="0"/>
        <v>2.8648309075532161</v>
      </c>
      <c r="K6" s="8">
        <v>0.2</v>
      </c>
      <c r="L6" s="33">
        <v>25.288</v>
      </c>
      <c r="M6" s="9">
        <f t="shared" si="2"/>
        <v>107.657338</v>
      </c>
      <c r="N6" s="17">
        <v>1.7000000000000001E-2</v>
      </c>
      <c r="O6">
        <v>0.2</v>
      </c>
      <c r="P6" s="8">
        <v>2.31</v>
      </c>
      <c r="Q6" s="8">
        <v>0.1</v>
      </c>
      <c r="R6" s="7">
        <v>0.19</v>
      </c>
      <c r="S6" s="8">
        <v>3</v>
      </c>
      <c r="T6" s="8">
        <v>11.8</v>
      </c>
      <c r="U6" s="8">
        <v>13.13</v>
      </c>
      <c r="V6" s="6">
        <f t="shared" si="1"/>
        <v>2.9204370975290166</v>
      </c>
      <c r="W6" s="8">
        <v>0.3</v>
      </c>
      <c r="X6" s="18">
        <v>5</v>
      </c>
      <c r="Y6">
        <v>10</v>
      </c>
      <c r="Z6">
        <v>4</v>
      </c>
      <c r="AA6" s="34">
        <v>155.351275337804</v>
      </c>
      <c r="AB6" s="16" t="s">
        <v>75</v>
      </c>
    </row>
    <row r="7" spans="1:28" ht="24" x14ac:dyDescent="0.3">
      <c r="A7" s="16" t="s">
        <v>76</v>
      </c>
      <c r="B7" s="9">
        <v>141</v>
      </c>
      <c r="C7" s="6">
        <v>0.5</v>
      </c>
      <c r="D7" s="9">
        <v>12.3</v>
      </c>
      <c r="E7" s="8">
        <v>2.54</v>
      </c>
      <c r="F7" s="8">
        <v>0.01</v>
      </c>
      <c r="G7" s="9">
        <v>115</v>
      </c>
      <c r="H7" s="9">
        <v>10</v>
      </c>
      <c r="I7" s="9">
        <v>-0.2</v>
      </c>
      <c r="J7" s="6">
        <f t="shared" si="0"/>
        <v>2.1893759205726</v>
      </c>
      <c r="K7" s="8">
        <v>0.1</v>
      </c>
      <c r="L7" s="9">
        <v>33.695999999999998</v>
      </c>
      <c r="M7" s="9">
        <f t="shared" si="2"/>
        <v>143.45229599999999</v>
      </c>
      <c r="N7" s="17">
        <v>1.7000000000000001E-2</v>
      </c>
      <c r="O7">
        <v>0.2</v>
      </c>
      <c r="P7" s="8">
        <v>2.5099999999999998</v>
      </c>
      <c r="Q7" s="8">
        <v>0.1</v>
      </c>
      <c r="R7" s="7">
        <v>0.21</v>
      </c>
      <c r="S7" s="8">
        <v>3</v>
      </c>
      <c r="T7" s="8">
        <v>10.1</v>
      </c>
      <c r="U7" s="8">
        <v>11.22</v>
      </c>
      <c r="V7" s="6">
        <f t="shared" si="1"/>
        <v>2.136069376419528</v>
      </c>
      <c r="W7" s="8">
        <v>0.2</v>
      </c>
      <c r="X7" s="18">
        <v>8</v>
      </c>
      <c r="Y7">
        <v>18</v>
      </c>
      <c r="Z7">
        <v>14</v>
      </c>
      <c r="AA7" s="34">
        <v>159.77765216015109</v>
      </c>
      <c r="AB7" s="16" t="s">
        <v>76</v>
      </c>
    </row>
    <row r="8" spans="1:28" ht="24" x14ac:dyDescent="0.3">
      <c r="A8" s="16" t="s">
        <v>11</v>
      </c>
      <c r="B8" s="9">
        <v>113.6</v>
      </c>
      <c r="C8" s="6">
        <v>4.3</v>
      </c>
      <c r="D8" s="9">
        <v>62.3</v>
      </c>
      <c r="E8" s="8">
        <v>0.51</v>
      </c>
      <c r="F8" s="8">
        <v>0.01</v>
      </c>
      <c r="G8" s="9">
        <v>14.5</v>
      </c>
      <c r="H8" s="9">
        <v>60</v>
      </c>
      <c r="I8" s="9">
        <v>0.8</v>
      </c>
      <c r="J8" s="6">
        <f t="shared" si="0"/>
        <v>0.44605589138553603</v>
      </c>
      <c r="K8" s="8">
        <v>0.4</v>
      </c>
      <c r="L8" s="9">
        <v>14.38</v>
      </c>
      <c r="M8" s="9">
        <f t="shared" si="2"/>
        <v>61.219255000000004</v>
      </c>
      <c r="N8" s="17">
        <v>1.7000000000000001E-2</v>
      </c>
      <c r="O8">
        <v>0.2</v>
      </c>
      <c r="P8" s="8">
        <v>0.37</v>
      </c>
      <c r="Q8" s="8">
        <v>0.1</v>
      </c>
      <c r="R8" s="7">
        <v>0.02</v>
      </c>
      <c r="S8" s="8">
        <v>1.5</v>
      </c>
      <c r="T8" s="8">
        <v>5.44</v>
      </c>
      <c r="U8" s="8">
        <v>9.0739999999999998</v>
      </c>
      <c r="V8" s="6">
        <f t="shared" si="1"/>
        <v>0.46523116763590278</v>
      </c>
      <c r="W8" s="8">
        <v>0.1</v>
      </c>
      <c r="X8" s="18">
        <v>3</v>
      </c>
      <c r="Y8">
        <v>28</v>
      </c>
      <c r="Z8">
        <v>8</v>
      </c>
      <c r="AA8" s="34">
        <v>84.679663351356098</v>
      </c>
      <c r="AB8" s="16" t="s">
        <v>11</v>
      </c>
    </row>
    <row r="9" spans="1:28" s="26" customFormat="1" ht="24" x14ac:dyDescent="0.3">
      <c r="A9" s="21" t="s">
        <v>95</v>
      </c>
      <c r="B9" s="22">
        <v>132.6</v>
      </c>
      <c r="C9" s="23">
        <v>1.5</v>
      </c>
      <c r="D9" s="22">
        <v>26</v>
      </c>
      <c r="E9" s="24">
        <v>2.39</v>
      </c>
      <c r="F9" s="24">
        <v>0.18</v>
      </c>
      <c r="G9" s="22">
        <v>40</v>
      </c>
      <c r="H9" s="22">
        <v>30</v>
      </c>
      <c r="I9" s="22">
        <v>0.7</v>
      </c>
      <c r="J9" s="23">
        <f t="shared" si="0"/>
        <v>2.2449821105484005</v>
      </c>
      <c r="K9" s="24">
        <v>0.2</v>
      </c>
      <c r="L9" s="22">
        <v>28.091000000000001</v>
      </c>
      <c r="M9" s="22">
        <f t="shared" si="2"/>
        <v>119.59040975000001</v>
      </c>
      <c r="N9" s="25">
        <v>1.2E-2</v>
      </c>
      <c r="O9" s="26">
        <v>0.2</v>
      </c>
      <c r="P9" s="24">
        <v>2.48</v>
      </c>
      <c r="Q9" s="24">
        <v>0.1</v>
      </c>
      <c r="R9" s="27">
        <v>0.3</v>
      </c>
      <c r="S9" s="24">
        <v>2.5</v>
      </c>
      <c r="T9" s="24">
        <v>11.91</v>
      </c>
      <c r="U9" s="24">
        <v>12.93</v>
      </c>
      <c r="V9" s="23">
        <f t="shared" si="1"/>
        <v>2.418968224115901</v>
      </c>
      <c r="W9" s="24">
        <v>0.2</v>
      </c>
      <c r="X9" s="28">
        <v>3</v>
      </c>
      <c r="Y9" s="26">
        <v>17</v>
      </c>
      <c r="Z9">
        <v>8</v>
      </c>
      <c r="AA9" s="34">
        <v>141.73561389586271</v>
      </c>
      <c r="AB9" s="21" t="s">
        <v>95</v>
      </c>
    </row>
    <row r="10" spans="1:28" s="26" customFormat="1" ht="24" x14ac:dyDescent="0.3">
      <c r="A10" s="21" t="s">
        <v>96</v>
      </c>
      <c r="B10" s="22">
        <v>138</v>
      </c>
      <c r="C10" s="23">
        <v>3</v>
      </c>
      <c r="D10" s="22">
        <v>35</v>
      </c>
      <c r="E10" s="24">
        <v>2.48</v>
      </c>
      <c r="F10" s="24">
        <v>0.5</v>
      </c>
      <c r="G10" s="22">
        <v>28</v>
      </c>
      <c r="H10" s="22">
        <v>40</v>
      </c>
      <c r="I10" s="22">
        <v>1.4</v>
      </c>
      <c r="J10" s="23">
        <f t="shared" si="0"/>
        <v>2.2255042360936006</v>
      </c>
      <c r="K10" s="24">
        <v>0.4</v>
      </c>
      <c r="L10" s="22">
        <v>25.478000000000002</v>
      </c>
      <c r="M10" s="22">
        <f t="shared" si="2"/>
        <v>108.4662155</v>
      </c>
      <c r="N10" s="25">
        <v>1.2E-2</v>
      </c>
      <c r="O10" s="26">
        <v>0.2</v>
      </c>
      <c r="P10" s="24">
        <v>1.71</v>
      </c>
      <c r="Q10" s="24">
        <v>0.1</v>
      </c>
      <c r="R10" s="27">
        <v>0.18</v>
      </c>
      <c r="S10" s="24">
        <v>2.5</v>
      </c>
      <c r="T10" s="24">
        <v>12.65</v>
      </c>
      <c r="U10" s="24">
        <v>11.61</v>
      </c>
      <c r="V10" s="23">
        <f t="shared" si="1"/>
        <v>2.3069735875934549</v>
      </c>
      <c r="W10" s="24">
        <v>0.2</v>
      </c>
      <c r="X10" s="28">
        <v>3</v>
      </c>
      <c r="Y10" s="26">
        <v>15</v>
      </c>
      <c r="Z10">
        <v>8</v>
      </c>
      <c r="AA10" s="34">
        <v>139.3756523094026</v>
      </c>
      <c r="AB10" s="21" t="s">
        <v>96</v>
      </c>
    </row>
    <row r="11" spans="1:28" ht="24" x14ac:dyDescent="0.3">
      <c r="A11" s="16" t="s">
        <v>9</v>
      </c>
      <c r="B11" s="9">
        <f>60*1.4</f>
        <v>84</v>
      </c>
      <c r="C11" s="6">
        <f>8.5*0.7</f>
        <v>5.9499999999999993</v>
      </c>
      <c r="D11" s="9">
        <f>34*1.1</f>
        <v>37.400000000000006</v>
      </c>
      <c r="E11" s="8">
        <v>1.92</v>
      </c>
      <c r="F11" s="8">
        <v>0.09</v>
      </c>
      <c r="G11" s="9">
        <v>20</v>
      </c>
      <c r="H11" s="9">
        <v>15</v>
      </c>
      <c r="I11" s="9">
        <v>1.1000000000000001</v>
      </c>
      <c r="J11" s="6">
        <f>2*3.141592654*H11*G11*S11*T11*0.00001</f>
        <v>0.52024774350240011</v>
      </c>
      <c r="K11" s="8">
        <v>0.1</v>
      </c>
      <c r="L11" s="9">
        <v>13.57</v>
      </c>
      <c r="M11" s="9">
        <f t="shared" si="2"/>
        <v>57.770882499999999</v>
      </c>
      <c r="N11" s="17">
        <v>0.02</v>
      </c>
      <c r="O11">
        <v>0.2</v>
      </c>
      <c r="P11" s="8">
        <v>0.1</v>
      </c>
      <c r="Q11" s="8">
        <v>0.01</v>
      </c>
      <c r="R11" s="7">
        <v>0.02</v>
      </c>
      <c r="S11" s="8">
        <v>4</v>
      </c>
      <c r="T11" s="8">
        <v>6.9</v>
      </c>
      <c r="U11" s="8">
        <v>10.4</v>
      </c>
      <c r="V11" s="6">
        <f>2*3.141592654*S11*T11*U11*0.001</f>
        <v>1.8035255108083204</v>
      </c>
      <c r="W11" s="8">
        <v>0.18</v>
      </c>
      <c r="X11" s="18">
        <v>2</v>
      </c>
      <c r="Y11">
        <v>13</v>
      </c>
      <c r="Z11">
        <v>6</v>
      </c>
      <c r="AA11" s="34">
        <v>70.767146070255265</v>
      </c>
      <c r="AB11" s="16" t="s">
        <v>9</v>
      </c>
    </row>
    <row r="12" spans="1:28" ht="24" x14ac:dyDescent="0.3">
      <c r="A12" s="16" t="s">
        <v>71</v>
      </c>
      <c r="B12" s="9">
        <f>60.8*1.2*1.1</f>
        <v>80.256</v>
      </c>
      <c r="C12" s="6">
        <f>8.4*0.7</f>
        <v>5.88</v>
      </c>
      <c r="D12" s="9">
        <v>32</v>
      </c>
      <c r="E12" s="8">
        <v>0.49</v>
      </c>
      <c r="F12" s="8">
        <v>0.03</v>
      </c>
      <c r="G12" s="9">
        <v>49</v>
      </c>
      <c r="H12" s="9">
        <v>5</v>
      </c>
      <c r="I12" s="9">
        <v>1.1000000000000001</v>
      </c>
      <c r="J12" s="6">
        <f>2*3.141592654*H12*G12*S12*T12*0.00001</f>
        <v>0.21859201686532001</v>
      </c>
      <c r="K12" s="8">
        <v>0.1</v>
      </c>
      <c r="L12" s="9">
        <v>15.8</v>
      </c>
      <c r="M12" s="9">
        <f t="shared" si="2"/>
        <v>67.26455</v>
      </c>
      <c r="N12" s="17">
        <v>0.02</v>
      </c>
      <c r="O12">
        <v>0.2</v>
      </c>
      <c r="P12" s="8">
        <v>0.16</v>
      </c>
      <c r="Q12" s="8">
        <v>0.01</v>
      </c>
      <c r="R12" s="7">
        <v>0.22</v>
      </c>
      <c r="S12" s="8">
        <v>2</v>
      </c>
      <c r="T12" s="8">
        <v>7.1</v>
      </c>
      <c r="U12" s="8">
        <v>5.45</v>
      </c>
      <c r="V12" s="6">
        <f>2*3.141592654*S12*T12*U12*0.001</f>
        <v>0.48625571098612003</v>
      </c>
      <c r="W12" s="8">
        <v>0.1</v>
      </c>
      <c r="X12" s="18">
        <v>2</v>
      </c>
      <c r="Y12">
        <v>27</v>
      </c>
      <c r="Z12">
        <v>8</v>
      </c>
      <c r="AA12" s="34">
        <v>85.715588221692926</v>
      </c>
      <c r="AB12" s="16" t="s">
        <v>71</v>
      </c>
    </row>
    <row r="13" spans="1:28" ht="21" customHeight="1" x14ac:dyDescent="0.3">
      <c r="A13" s="16" t="s">
        <v>70</v>
      </c>
      <c r="B13" s="9">
        <v>91</v>
      </c>
      <c r="C13" s="6">
        <v>1</v>
      </c>
      <c r="D13" s="9">
        <v>16</v>
      </c>
      <c r="E13" s="8">
        <v>0.73</v>
      </c>
      <c r="F13" s="8">
        <v>0.25</v>
      </c>
      <c r="G13" s="9">
        <v>16</v>
      </c>
      <c r="H13" s="9">
        <v>38</v>
      </c>
      <c r="I13" s="9">
        <v>3</v>
      </c>
      <c r="J13" s="6">
        <f t="shared" si="0"/>
        <v>0.43550014006809606</v>
      </c>
      <c r="K13" s="8">
        <v>0.3</v>
      </c>
      <c r="L13" s="9">
        <v>24.5</v>
      </c>
      <c r="M13" s="9">
        <f t="shared" si="2"/>
        <v>104.30262500000001</v>
      </c>
      <c r="N13" s="17">
        <v>2.4E-2</v>
      </c>
      <c r="O13">
        <v>0.2</v>
      </c>
      <c r="P13" s="8">
        <v>0.5</v>
      </c>
      <c r="Q13" s="8">
        <v>0.1</v>
      </c>
      <c r="R13" s="7">
        <v>0.11</v>
      </c>
      <c r="S13" s="8">
        <v>2</v>
      </c>
      <c r="T13" s="8">
        <v>5.7</v>
      </c>
      <c r="U13" s="8">
        <v>10.5</v>
      </c>
      <c r="V13" s="6">
        <f t="shared" si="1"/>
        <v>0.75209728136760012</v>
      </c>
      <c r="W13" s="8">
        <v>0.1</v>
      </c>
      <c r="X13" s="18">
        <v>2</v>
      </c>
      <c r="Y13">
        <v>11</v>
      </c>
      <c r="Z13">
        <v>11</v>
      </c>
      <c r="AA13" s="34">
        <v>115.0170615685432</v>
      </c>
      <c r="AB13" s="16" t="s">
        <v>70</v>
      </c>
    </row>
    <row r="14" spans="1:28" ht="24" x14ac:dyDescent="0.3">
      <c r="A14" s="16" t="s">
        <v>69</v>
      </c>
      <c r="B14" s="9">
        <f>80*1.8</f>
        <v>144</v>
      </c>
      <c r="C14" s="6">
        <f>3*0.9</f>
        <v>2.7</v>
      </c>
      <c r="D14" s="9">
        <f>18*2.5</f>
        <v>45</v>
      </c>
      <c r="E14" s="8">
        <v>1</v>
      </c>
      <c r="F14" s="8">
        <v>0.33</v>
      </c>
      <c r="G14" s="9">
        <f>24.4*1.2</f>
        <v>29.279999999999998</v>
      </c>
      <c r="H14" s="9">
        <v>38</v>
      </c>
      <c r="I14" s="9">
        <v>0.1</v>
      </c>
      <c r="J14" s="6">
        <f t="shared" si="0"/>
        <v>1.2443843475945753</v>
      </c>
      <c r="K14" s="8">
        <v>0.4</v>
      </c>
      <c r="L14" s="9">
        <v>24.5</v>
      </c>
      <c r="M14" s="9">
        <f t="shared" si="2"/>
        <v>104.30262500000001</v>
      </c>
      <c r="N14" s="17">
        <v>2.4E-2</v>
      </c>
      <c r="O14">
        <v>0.2</v>
      </c>
      <c r="P14" s="8">
        <v>0.45</v>
      </c>
      <c r="Q14" s="8">
        <v>0.1</v>
      </c>
      <c r="R14" s="7">
        <v>0.1</v>
      </c>
      <c r="S14" s="8">
        <v>2</v>
      </c>
      <c r="T14" s="8">
        <v>8.9</v>
      </c>
      <c r="U14" s="8">
        <v>9.4499999999999993</v>
      </c>
      <c r="V14" s="6">
        <f t="shared" si="1"/>
        <v>1.0568946006586801</v>
      </c>
      <c r="W14" s="8">
        <v>0.1</v>
      </c>
      <c r="X14" s="18">
        <v>2</v>
      </c>
      <c r="Y14">
        <v>11</v>
      </c>
      <c r="Z14">
        <v>10</v>
      </c>
      <c r="AA14" s="34">
        <v>87.822522485631964</v>
      </c>
      <c r="AB14" s="16" t="s">
        <v>69</v>
      </c>
    </row>
    <row r="15" spans="1:28" ht="24" x14ac:dyDescent="0.3">
      <c r="A15" s="16" t="s">
        <v>10</v>
      </c>
      <c r="B15" s="9">
        <v>220</v>
      </c>
      <c r="C15" s="6">
        <v>2</v>
      </c>
      <c r="D15" s="9">
        <v>78.5</v>
      </c>
      <c r="E15" s="8">
        <v>1.76</v>
      </c>
      <c r="F15" s="8">
        <v>0.17</v>
      </c>
      <c r="G15" s="9">
        <v>25</v>
      </c>
      <c r="H15" s="9">
        <v>70</v>
      </c>
      <c r="I15" s="9">
        <v>0.6</v>
      </c>
      <c r="J15" s="6">
        <f t="shared" si="0"/>
        <v>1.3194689146800003</v>
      </c>
      <c r="K15" s="8">
        <v>0.2</v>
      </c>
      <c r="L15" s="9">
        <v>34.5</v>
      </c>
      <c r="M15" s="9">
        <f t="shared" si="2"/>
        <v>146.875125</v>
      </c>
      <c r="N15" s="17">
        <v>1.7999999999999999E-2</v>
      </c>
      <c r="O15">
        <v>0.2</v>
      </c>
      <c r="P15" s="8">
        <v>1.84</v>
      </c>
      <c r="Q15" s="8">
        <v>0.1</v>
      </c>
      <c r="R15" s="7">
        <v>0.16</v>
      </c>
      <c r="S15" s="8">
        <v>2</v>
      </c>
      <c r="T15" s="8">
        <v>6</v>
      </c>
      <c r="U15" s="8">
        <v>20</v>
      </c>
      <c r="V15" s="6">
        <f t="shared" si="1"/>
        <v>1.50796447392</v>
      </c>
      <c r="W15" s="8">
        <v>0.2</v>
      </c>
      <c r="X15" s="18">
        <v>1</v>
      </c>
      <c r="Y15">
        <v>8</v>
      </c>
      <c r="Z15">
        <v>5</v>
      </c>
      <c r="AA15" s="34">
        <v>146.70246788315939</v>
      </c>
      <c r="AB15" s="16" t="s">
        <v>10</v>
      </c>
    </row>
    <row r="16" spans="1:28" ht="24" x14ac:dyDescent="0.3">
      <c r="A16" s="16" t="s">
        <v>22</v>
      </c>
      <c r="B16" s="9">
        <v>180</v>
      </c>
      <c r="C16" s="6">
        <v>3.3</v>
      </c>
      <c r="D16" s="9">
        <v>80</v>
      </c>
      <c r="E16" s="8">
        <v>1.44</v>
      </c>
      <c r="F16" s="8">
        <v>0.08</v>
      </c>
      <c r="G16" s="9">
        <v>20</v>
      </c>
      <c r="H16" s="9">
        <v>70</v>
      </c>
      <c r="I16" s="9">
        <v>0.6</v>
      </c>
      <c r="J16" s="6">
        <f t="shared" si="0"/>
        <v>1.1963184826432003</v>
      </c>
      <c r="K16" s="8">
        <v>0.1</v>
      </c>
      <c r="L16" s="9">
        <v>20.135999999999999</v>
      </c>
      <c r="M16" s="9">
        <f t="shared" si="2"/>
        <v>85.723985999999996</v>
      </c>
      <c r="N16" s="17">
        <v>1.7999999999999999E-2</v>
      </c>
      <c r="O16">
        <v>0.2</v>
      </c>
      <c r="P16" s="8">
        <v>0.86</v>
      </c>
      <c r="Q16" s="8">
        <v>0.1</v>
      </c>
      <c r="R16" s="7">
        <v>0.06</v>
      </c>
      <c r="S16" s="8">
        <v>2</v>
      </c>
      <c r="T16" s="8">
        <v>6.8</v>
      </c>
      <c r="U16" s="8">
        <v>20</v>
      </c>
      <c r="V16" s="6">
        <f t="shared" si="1"/>
        <v>1.7090264037759999</v>
      </c>
      <c r="W16" s="8">
        <v>0.2</v>
      </c>
      <c r="X16" s="18">
        <v>2</v>
      </c>
      <c r="Y16">
        <v>10</v>
      </c>
      <c r="Z16">
        <v>4</v>
      </c>
      <c r="AA16" s="34">
        <v>113.90785712563139</v>
      </c>
      <c r="AB16" s="16" t="s">
        <v>22</v>
      </c>
    </row>
    <row r="17" spans="1:28" ht="24" x14ac:dyDescent="0.3">
      <c r="A17" s="16" t="s">
        <v>3</v>
      </c>
      <c r="B17" s="9">
        <v>155</v>
      </c>
      <c r="C17" s="6">
        <v>2.2000000000000002</v>
      </c>
      <c r="D17" s="9">
        <v>14</v>
      </c>
      <c r="E17" s="8">
        <v>1.94</v>
      </c>
      <c r="F17" s="8">
        <v>0.12</v>
      </c>
      <c r="G17" s="9">
        <v>50</v>
      </c>
      <c r="H17" s="9">
        <v>17</v>
      </c>
      <c r="I17" s="9">
        <v>4</v>
      </c>
      <c r="J17" s="6">
        <f t="shared" si="0"/>
        <v>1.2417144964935001</v>
      </c>
      <c r="K17" s="8">
        <v>0.1</v>
      </c>
      <c r="L17" s="9">
        <v>42.6</v>
      </c>
      <c r="M17" s="9">
        <f t="shared" si="2"/>
        <v>181.35885000000002</v>
      </c>
      <c r="N17" s="17">
        <v>3.1E-2</v>
      </c>
      <c r="O17">
        <v>0.2</v>
      </c>
      <c r="P17" s="8">
        <v>2.0099999999999998</v>
      </c>
      <c r="Q17" s="8">
        <v>0.1</v>
      </c>
      <c r="R17" s="7">
        <v>1.1100000000000001</v>
      </c>
      <c r="S17" s="8">
        <v>2.5</v>
      </c>
      <c r="T17" s="8">
        <v>9.3000000000000007</v>
      </c>
      <c r="U17" s="8">
        <v>12.1</v>
      </c>
      <c r="V17" s="6">
        <f t="shared" si="1"/>
        <v>1.7676171067731001</v>
      </c>
      <c r="W17" s="8">
        <v>0.2</v>
      </c>
      <c r="X17" s="18">
        <v>7</v>
      </c>
      <c r="Y17">
        <v>37</v>
      </c>
      <c r="Z17">
        <v>37</v>
      </c>
      <c r="AA17" s="34">
        <v>174.45817518877769</v>
      </c>
      <c r="AB17" s="16" t="s">
        <v>3</v>
      </c>
    </row>
    <row r="18" spans="1:28" ht="24" x14ac:dyDescent="0.3">
      <c r="A18" s="16" t="s">
        <v>4</v>
      </c>
      <c r="B18" s="9">
        <v>226.3</v>
      </c>
      <c r="C18" s="6">
        <v>8</v>
      </c>
      <c r="D18" s="9">
        <v>90</v>
      </c>
      <c r="E18" s="8">
        <v>1.81</v>
      </c>
      <c r="F18" s="8">
        <v>0.04</v>
      </c>
      <c r="G18" s="9">
        <v>18</v>
      </c>
      <c r="H18" s="9">
        <v>90</v>
      </c>
      <c r="I18" s="9">
        <v>2.5</v>
      </c>
      <c r="J18" s="6">
        <f t="shared" si="0"/>
        <v>1.2886310411883362</v>
      </c>
      <c r="K18" s="8">
        <v>0.1</v>
      </c>
      <c r="L18" s="9">
        <v>32.4</v>
      </c>
      <c r="M18" s="9">
        <f t="shared" si="2"/>
        <v>137.9349</v>
      </c>
      <c r="N18" s="17">
        <v>0.02</v>
      </c>
      <c r="O18">
        <v>0.2</v>
      </c>
      <c r="P18" s="8">
        <v>1.37</v>
      </c>
      <c r="Q18" s="8">
        <v>0.1</v>
      </c>
      <c r="R18" s="7">
        <v>0.32</v>
      </c>
      <c r="S18" s="8">
        <v>2</v>
      </c>
      <c r="T18" s="8">
        <v>6.33</v>
      </c>
      <c r="U18" s="8">
        <v>22.83</v>
      </c>
      <c r="V18" s="6">
        <f t="shared" si="1"/>
        <v>1.8160152265635623</v>
      </c>
      <c r="W18" s="8">
        <v>0.2</v>
      </c>
      <c r="X18" s="18">
        <v>1</v>
      </c>
      <c r="Y18">
        <v>46</v>
      </c>
      <c r="Z18">
        <v>46</v>
      </c>
      <c r="AA18" s="34">
        <v>137.85954842272679</v>
      </c>
      <c r="AB18" s="16" t="s">
        <v>4</v>
      </c>
    </row>
    <row r="19" spans="1:28" ht="24" x14ac:dyDescent="0.3">
      <c r="A19" s="16" t="s">
        <v>2</v>
      </c>
      <c r="B19" s="9">
        <v>295</v>
      </c>
      <c r="C19" s="6">
        <v>5.2</v>
      </c>
      <c r="D19" s="9">
        <v>55</v>
      </c>
      <c r="E19" s="8">
        <v>9.44</v>
      </c>
      <c r="F19" s="8">
        <v>4.29</v>
      </c>
      <c r="G19" s="9">
        <v>55</v>
      </c>
      <c r="H19" s="9">
        <v>40</v>
      </c>
      <c r="I19" s="9">
        <v>0.5</v>
      </c>
      <c r="J19" s="6">
        <f t="shared" si="0"/>
        <v>7.5639498011827211</v>
      </c>
      <c r="K19" s="8">
        <v>3.5</v>
      </c>
      <c r="L19" s="9">
        <v>46.37</v>
      </c>
      <c r="M19" s="9">
        <f t="shared" si="2"/>
        <v>197.4086825</v>
      </c>
      <c r="N19" s="17">
        <v>1.0999999999999999E-2</v>
      </c>
      <c r="O19">
        <v>0.2</v>
      </c>
      <c r="P19" s="8">
        <v>11.34</v>
      </c>
      <c r="Q19" s="8">
        <v>0.5</v>
      </c>
      <c r="R19" s="7">
        <v>1.98</v>
      </c>
      <c r="S19" s="8">
        <v>4</v>
      </c>
      <c r="T19" s="8">
        <v>13.68</v>
      </c>
      <c r="U19" s="8">
        <v>24.75</v>
      </c>
      <c r="V19" s="6">
        <f t="shared" si="1"/>
        <v>8.5094435263305606</v>
      </c>
      <c r="W19" s="8">
        <v>0.9</v>
      </c>
      <c r="X19" s="18">
        <v>2</v>
      </c>
      <c r="Y19">
        <v>10</v>
      </c>
      <c r="Z19">
        <v>6</v>
      </c>
      <c r="AA19" s="34">
        <v>264.79769887739008</v>
      </c>
      <c r="AB19" s="16" t="s">
        <v>2</v>
      </c>
    </row>
    <row r="20" spans="1:28" ht="24" x14ac:dyDescent="0.3">
      <c r="A20" s="16" t="s">
        <v>133</v>
      </c>
      <c r="B20" s="9">
        <v>180</v>
      </c>
      <c r="C20" s="6">
        <v>4</v>
      </c>
      <c r="D20" s="9">
        <v>23.7</v>
      </c>
      <c r="E20" s="8">
        <v>2.25</v>
      </c>
      <c r="F20" s="8">
        <v>0.09</v>
      </c>
      <c r="G20" s="9">
        <v>43</v>
      </c>
      <c r="H20" s="9">
        <v>30</v>
      </c>
      <c r="I20" s="9">
        <v>3.8</v>
      </c>
      <c r="J20" s="6">
        <v>2.4300000000000002</v>
      </c>
      <c r="K20" s="8">
        <v>0.2</v>
      </c>
      <c r="L20" s="32">
        <v>42.6</v>
      </c>
      <c r="M20" s="9">
        <f t="shared" si="2"/>
        <v>181.35885000000002</v>
      </c>
      <c r="N20" s="17">
        <v>2.4E-2</v>
      </c>
      <c r="O20">
        <v>0.2</v>
      </c>
      <c r="P20" s="8">
        <v>2.6</v>
      </c>
      <c r="Q20" s="8">
        <v>0.1</v>
      </c>
      <c r="R20" s="7">
        <v>1.02</v>
      </c>
      <c r="S20" s="8">
        <v>2.5</v>
      </c>
      <c r="T20" s="8">
        <v>12</v>
      </c>
      <c r="U20" s="8">
        <v>16.43</v>
      </c>
      <c r="V20" s="6">
        <f t="shared" si="1"/>
        <v>3.0969820383132003</v>
      </c>
      <c r="W20" s="8">
        <v>0.6</v>
      </c>
      <c r="X20" s="18">
        <v>4</v>
      </c>
      <c r="Y20">
        <v>25</v>
      </c>
      <c r="Z20">
        <v>19</v>
      </c>
      <c r="AA20" s="34">
        <v>181.1920955643879</v>
      </c>
      <c r="AB20" s="16" t="s">
        <v>23</v>
      </c>
    </row>
    <row r="21" spans="1:28" ht="24" x14ac:dyDescent="0.3">
      <c r="A21" s="16" t="s">
        <v>134</v>
      </c>
      <c r="B21" s="9">
        <v>180</v>
      </c>
      <c r="C21" s="6">
        <v>4</v>
      </c>
      <c r="D21" s="9">
        <v>24</v>
      </c>
      <c r="E21" s="8">
        <v>2.25</v>
      </c>
      <c r="F21" s="8">
        <v>0.14000000000000001</v>
      </c>
      <c r="G21" s="9">
        <v>41.5</v>
      </c>
      <c r="H21" s="9">
        <v>33</v>
      </c>
      <c r="I21" s="9">
        <v>3.8</v>
      </c>
      <c r="J21" s="6">
        <f>2*3.141592654*H21*G21*S21*T21*0.00001</f>
        <v>2.5814466837917998</v>
      </c>
      <c r="K21" s="8">
        <v>0.5</v>
      </c>
      <c r="L21" s="9">
        <v>41.8</v>
      </c>
      <c r="M21" s="9">
        <f t="shared" si="2"/>
        <v>177.95304999999999</v>
      </c>
      <c r="N21" s="17">
        <v>2.4E-2</v>
      </c>
      <c r="O21">
        <v>0.2</v>
      </c>
      <c r="P21" s="8">
        <v>2.46</v>
      </c>
      <c r="Q21" s="8">
        <v>0.1</v>
      </c>
      <c r="R21" s="7">
        <v>0.95</v>
      </c>
      <c r="S21" s="8">
        <v>2.5</v>
      </c>
      <c r="T21" s="8">
        <v>12</v>
      </c>
      <c r="U21" s="8">
        <v>16.3</v>
      </c>
      <c r="V21" s="6">
        <f t="shared" si="1"/>
        <v>3.0724776156120002</v>
      </c>
      <c r="W21" s="8">
        <v>0.3</v>
      </c>
      <c r="X21" s="18">
        <v>4</v>
      </c>
      <c r="Y21">
        <v>20</v>
      </c>
      <c r="Z21">
        <v>20</v>
      </c>
      <c r="AA21" s="34">
        <v>177.95875388913481</v>
      </c>
      <c r="AB21" s="16" t="s">
        <v>24</v>
      </c>
    </row>
    <row r="22" spans="1:28" ht="24" x14ac:dyDescent="0.3">
      <c r="A22" s="16" t="s">
        <v>135</v>
      </c>
      <c r="B22" s="9">
        <v>182.3</v>
      </c>
      <c r="C22" s="6">
        <v>1.4</v>
      </c>
      <c r="D22" s="9">
        <v>10</v>
      </c>
      <c r="E22" s="8">
        <v>5.83</v>
      </c>
      <c r="F22" s="8">
        <v>0.27</v>
      </c>
      <c r="G22" s="9">
        <v>113</v>
      </c>
      <c r="H22" s="9">
        <v>10</v>
      </c>
      <c r="I22" s="9">
        <v>3.3</v>
      </c>
      <c r="J22" s="6">
        <f>2*3.141592654*H22*G22*S22*T22*0.00001</f>
        <v>4.316799634008321</v>
      </c>
      <c r="K22" s="8">
        <v>0.1</v>
      </c>
      <c r="L22" s="9">
        <v>57.9</v>
      </c>
      <c r="M22" s="9">
        <f t="shared" si="2"/>
        <v>246.494775</v>
      </c>
      <c r="N22" s="17">
        <v>2.4E-2</v>
      </c>
      <c r="O22">
        <v>0.2</v>
      </c>
      <c r="P22" s="8">
        <v>6.55</v>
      </c>
      <c r="Q22" s="8">
        <v>0.1</v>
      </c>
      <c r="R22" s="7">
        <v>3.5</v>
      </c>
      <c r="S22" s="8">
        <v>4</v>
      </c>
      <c r="T22" s="8">
        <v>15.2</v>
      </c>
      <c r="U22" s="8">
        <v>14.8</v>
      </c>
      <c r="V22" s="6">
        <f t="shared" si="1"/>
        <v>5.6538614675507199</v>
      </c>
      <c r="W22" s="8">
        <v>0.3</v>
      </c>
      <c r="X22" s="18">
        <v>6</v>
      </c>
      <c r="Y22">
        <v>33</v>
      </c>
      <c r="Z22">
        <v>33</v>
      </c>
      <c r="AA22" s="34">
        <v>246.66302990169089</v>
      </c>
      <c r="AB22" s="16" t="s">
        <v>8</v>
      </c>
    </row>
    <row r="23" spans="1:28" ht="24" x14ac:dyDescent="0.3">
      <c r="A23" s="16" t="s">
        <v>136</v>
      </c>
      <c r="B23" s="9">
        <v>970</v>
      </c>
      <c r="C23" s="6">
        <v>1.6</v>
      </c>
      <c r="D23" s="9">
        <v>31</v>
      </c>
      <c r="E23" s="8">
        <v>436.5</v>
      </c>
      <c r="F23" s="8">
        <v>158.5</v>
      </c>
      <c r="G23" s="9">
        <v>210</v>
      </c>
      <c r="H23" s="9">
        <v>38</v>
      </c>
      <c r="I23" s="9">
        <v>6</v>
      </c>
      <c r="J23" s="6">
        <f>2*3.141592654*H23*G23*S23*T23*0.00001</f>
        <v>435.46432591184043</v>
      </c>
      <c r="K23" s="8">
        <v>91.3</v>
      </c>
      <c r="L23" s="9">
        <v>128.44</v>
      </c>
      <c r="M23" s="9">
        <f t="shared" si="2"/>
        <v>546.80119000000002</v>
      </c>
      <c r="N23" s="17">
        <v>2.1000000000000001E-2</v>
      </c>
      <c r="O23">
        <v>0.2</v>
      </c>
      <c r="P23" s="8">
        <v>394.94</v>
      </c>
      <c r="Q23" s="8">
        <v>23.8</v>
      </c>
      <c r="R23" s="7">
        <v>662.39</v>
      </c>
      <c r="S23" s="8">
        <v>15</v>
      </c>
      <c r="T23" s="8">
        <v>57.9</v>
      </c>
      <c r="U23" s="8">
        <v>79.11</v>
      </c>
      <c r="V23" s="6">
        <v>431.8</v>
      </c>
      <c r="W23" s="8">
        <v>43.2</v>
      </c>
      <c r="X23" s="18">
        <v>6</v>
      </c>
      <c r="Y23">
        <v>34</v>
      </c>
      <c r="Z23">
        <v>6</v>
      </c>
      <c r="AA23" s="34">
        <v>1056.1956746293199</v>
      </c>
      <c r="AB23" s="16" t="s">
        <v>7</v>
      </c>
    </row>
    <row r="24" spans="1:28" ht="24" x14ac:dyDescent="0.3">
      <c r="A24" s="16" t="s">
        <v>137</v>
      </c>
      <c r="B24" s="9">
        <v>1105</v>
      </c>
      <c r="C24" s="6">
        <v>1.2</v>
      </c>
      <c r="D24" s="9">
        <v>36</v>
      </c>
      <c r="E24" s="8">
        <v>497.3</v>
      </c>
      <c r="F24" s="8">
        <v>52</v>
      </c>
      <c r="G24" s="9">
        <v>210</v>
      </c>
      <c r="H24" s="9">
        <v>38</v>
      </c>
      <c r="I24" s="9">
        <v>6</v>
      </c>
      <c r="J24" s="6">
        <f>2*3.141592654*H24*G24*S24*T24*0.00001</f>
        <v>435.46432591184043</v>
      </c>
      <c r="K24" s="8">
        <v>91.3</v>
      </c>
      <c r="L24" s="9">
        <v>128.44</v>
      </c>
      <c r="M24" s="9">
        <f t="shared" si="2"/>
        <v>546.80119000000002</v>
      </c>
      <c r="N24" s="17">
        <v>2.1000000000000001E-2</v>
      </c>
      <c r="O24">
        <v>0.2</v>
      </c>
      <c r="P24" s="8">
        <v>394.94</v>
      </c>
      <c r="Q24" s="8">
        <v>23.8</v>
      </c>
      <c r="R24" s="7">
        <v>662.39</v>
      </c>
      <c r="S24" s="8">
        <v>15</v>
      </c>
      <c r="T24" s="8">
        <v>57.9</v>
      </c>
      <c r="U24" s="8">
        <v>79.11</v>
      </c>
      <c r="V24" s="6">
        <v>431.8</v>
      </c>
      <c r="W24" s="8">
        <v>43.2</v>
      </c>
      <c r="X24" s="18">
        <v>6</v>
      </c>
      <c r="Y24" s="8">
        <v>34</v>
      </c>
      <c r="Z24" s="8">
        <v>6</v>
      </c>
      <c r="AA24" s="34">
        <v>1056</v>
      </c>
      <c r="AB24" s="16" t="s">
        <v>72</v>
      </c>
    </row>
    <row r="25" spans="1:28" x14ac:dyDescent="0.25">
      <c r="J25" s="6"/>
    </row>
    <row r="27" spans="1:28" x14ac:dyDescent="0.25">
      <c r="J27" s="6"/>
    </row>
  </sheetData>
  <pageMargins left="0.7" right="0.7" top="0.75" bottom="0.75" header="0.3" footer="0.3"/>
  <pageSetup paperSize="9" scale="24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9A8A6-6496-7049-924B-345B0A5A99A7}">
  <dimension ref="A1:M25"/>
  <sheetViews>
    <sheetView topLeftCell="A20" workbookViewId="0">
      <selection activeCell="B4" sqref="B4:M23"/>
    </sheetView>
  </sheetViews>
  <sheetFormatPr baseColWidth="10" defaultRowHeight="21" x14ac:dyDescent="0.25"/>
  <cols>
    <col min="1" max="1" width="12.875" customWidth="1"/>
  </cols>
  <sheetData>
    <row r="1" spans="1:13" ht="31" x14ac:dyDescent="0.35">
      <c r="A1" s="1" t="s">
        <v>0</v>
      </c>
      <c r="B1" s="1" t="s">
        <v>80</v>
      </c>
      <c r="C1" s="20" t="s">
        <v>80</v>
      </c>
      <c r="D1" s="1" t="s">
        <v>81</v>
      </c>
      <c r="E1" s="1" t="s">
        <v>81</v>
      </c>
      <c r="F1" s="1" t="s">
        <v>82</v>
      </c>
      <c r="G1" s="1" t="s">
        <v>82</v>
      </c>
      <c r="H1" s="1" t="s">
        <v>80</v>
      </c>
      <c r="I1" s="1" t="s">
        <v>80</v>
      </c>
      <c r="J1" s="1" t="s">
        <v>81</v>
      </c>
      <c r="K1" s="1" t="s">
        <v>81</v>
      </c>
      <c r="L1" s="1" t="s">
        <v>82</v>
      </c>
      <c r="M1" s="1" t="s">
        <v>82</v>
      </c>
    </row>
    <row r="2" spans="1:13" ht="31" x14ac:dyDescent="0.35">
      <c r="A2" s="1" t="s">
        <v>0</v>
      </c>
      <c r="B2" s="20" t="s">
        <v>80</v>
      </c>
      <c r="C2" s="20" t="s">
        <v>80</v>
      </c>
      <c r="D2" s="20" t="s">
        <v>81</v>
      </c>
      <c r="E2" s="1" t="s">
        <v>81</v>
      </c>
      <c r="F2" s="20" t="s">
        <v>82</v>
      </c>
      <c r="G2" s="1" t="s">
        <v>82</v>
      </c>
      <c r="H2" s="20" t="s">
        <v>80</v>
      </c>
      <c r="I2" s="1" t="s">
        <v>80</v>
      </c>
      <c r="J2" s="20" t="s">
        <v>81</v>
      </c>
      <c r="K2" s="1" t="s">
        <v>81</v>
      </c>
      <c r="L2" s="20" t="s">
        <v>82</v>
      </c>
      <c r="M2" s="1" t="s">
        <v>82</v>
      </c>
    </row>
    <row r="3" spans="1:13" ht="31" x14ac:dyDescent="0.35">
      <c r="A3" s="1" t="s">
        <v>0</v>
      </c>
      <c r="B3" s="1" t="s">
        <v>86</v>
      </c>
      <c r="C3" s="1" t="s">
        <v>87</v>
      </c>
      <c r="D3" s="1" t="s">
        <v>91</v>
      </c>
      <c r="E3" s="1" t="s">
        <v>92</v>
      </c>
      <c r="F3" s="1" t="s">
        <v>83</v>
      </c>
      <c r="G3" s="1" t="s">
        <v>84</v>
      </c>
      <c r="H3" s="1" t="s">
        <v>85</v>
      </c>
      <c r="I3" s="1" t="s">
        <v>88</v>
      </c>
      <c r="J3" s="1" t="s">
        <v>93</v>
      </c>
      <c r="K3" s="1" t="s">
        <v>94</v>
      </c>
      <c r="L3" s="1" t="s">
        <v>89</v>
      </c>
      <c r="M3" s="1" t="s">
        <v>90</v>
      </c>
    </row>
    <row r="4" spans="1:13" ht="24" x14ac:dyDescent="0.3">
      <c r="A4" s="16" t="s">
        <v>6</v>
      </c>
      <c r="B4" s="19">
        <v>-1.59</v>
      </c>
      <c r="C4" s="19">
        <v>12.95</v>
      </c>
      <c r="D4" s="19">
        <v>-4.1399999999999997</v>
      </c>
      <c r="E4" s="19">
        <v>8.7100000000000009</v>
      </c>
      <c r="F4" s="19">
        <v>-2.37</v>
      </c>
      <c r="G4" s="19">
        <v>13.93</v>
      </c>
      <c r="H4" s="19">
        <v>1.19</v>
      </c>
      <c r="I4" s="19">
        <v>2.2799999999999998</v>
      </c>
      <c r="J4" s="19">
        <v>1.36</v>
      </c>
      <c r="K4" s="19">
        <v>1.17</v>
      </c>
      <c r="L4" s="19">
        <v>0.76</v>
      </c>
      <c r="M4" s="19">
        <v>2.84</v>
      </c>
    </row>
    <row r="5" spans="1:13" ht="24" x14ac:dyDescent="0.3">
      <c r="A5" s="16" t="s">
        <v>1</v>
      </c>
      <c r="B5" s="19">
        <v>1.06</v>
      </c>
      <c r="C5" s="19">
        <v>2.27</v>
      </c>
      <c r="D5" s="19">
        <v>-4.8</v>
      </c>
      <c r="E5" s="19">
        <v>9.36</v>
      </c>
      <c r="F5" s="19">
        <v>-1.28</v>
      </c>
      <c r="G5" s="19">
        <v>3.15</v>
      </c>
      <c r="H5" s="19">
        <v>-2.71</v>
      </c>
      <c r="I5" s="19">
        <v>1.45</v>
      </c>
      <c r="J5" s="19">
        <v>-4.8600000000000003</v>
      </c>
      <c r="K5" s="19">
        <v>2.88</v>
      </c>
      <c r="L5" s="19">
        <v>-2.25</v>
      </c>
      <c r="M5" s="19">
        <v>2.52</v>
      </c>
    </row>
    <row r="6" spans="1:13" ht="24" x14ac:dyDescent="0.3">
      <c r="A6" s="16" t="s">
        <v>5</v>
      </c>
      <c r="B6" s="19">
        <v>0.16</v>
      </c>
      <c r="C6" s="19">
        <v>1.21</v>
      </c>
      <c r="D6" s="19">
        <v>-5.61</v>
      </c>
      <c r="E6" s="19">
        <v>6.23</v>
      </c>
      <c r="F6" s="19">
        <v>0</v>
      </c>
      <c r="G6" s="19">
        <v>0.67</v>
      </c>
      <c r="H6" s="19">
        <v>-2.17</v>
      </c>
      <c r="I6" s="19">
        <v>2.52</v>
      </c>
      <c r="J6" s="19">
        <v>-5.01</v>
      </c>
      <c r="K6" s="19">
        <v>0.56000000000000005</v>
      </c>
      <c r="L6" s="19">
        <v>-2.48</v>
      </c>
      <c r="M6" s="19">
        <v>2.75</v>
      </c>
    </row>
    <row r="7" spans="1:13" ht="24" x14ac:dyDescent="0.3">
      <c r="A7" s="16" t="s">
        <v>75</v>
      </c>
      <c r="B7" s="19">
        <v>-2.04</v>
      </c>
      <c r="C7" s="19">
        <v>5</v>
      </c>
      <c r="D7" s="19">
        <v>-17.84</v>
      </c>
      <c r="E7" s="19">
        <v>19.34</v>
      </c>
      <c r="F7" s="19">
        <v>-0.63</v>
      </c>
      <c r="G7" s="19">
        <v>2.81</v>
      </c>
      <c r="H7" s="19">
        <v>-3.24</v>
      </c>
      <c r="I7" s="19">
        <v>1.39</v>
      </c>
      <c r="J7" s="19">
        <v>-5.08</v>
      </c>
      <c r="K7" s="19">
        <v>2.15</v>
      </c>
      <c r="L7" s="19">
        <v>-2.73</v>
      </c>
      <c r="M7" s="19">
        <v>1.57</v>
      </c>
    </row>
    <row r="8" spans="1:13" ht="24" x14ac:dyDescent="0.3">
      <c r="A8" s="16" t="s">
        <v>76</v>
      </c>
      <c r="B8" s="19">
        <v>0.34</v>
      </c>
      <c r="C8" s="19">
        <v>2.7</v>
      </c>
      <c r="D8" s="19">
        <v>-5.76</v>
      </c>
      <c r="E8" s="19">
        <v>15.16</v>
      </c>
      <c r="F8" s="19">
        <v>1.1399999999999999</v>
      </c>
      <c r="G8" s="19">
        <v>2.9</v>
      </c>
      <c r="H8" s="19">
        <v>-1.03</v>
      </c>
      <c r="I8" s="19">
        <v>1.0900000000000001</v>
      </c>
      <c r="J8" s="19">
        <v>-2.17</v>
      </c>
      <c r="K8" s="19">
        <v>1.96</v>
      </c>
      <c r="L8" s="19">
        <v>-0.92</v>
      </c>
      <c r="M8" s="19">
        <v>1.32</v>
      </c>
    </row>
    <row r="9" spans="1:13" ht="24" x14ac:dyDescent="0.3">
      <c r="A9" s="16" t="s">
        <v>11</v>
      </c>
      <c r="B9" s="19">
        <v>0</v>
      </c>
      <c r="C9" s="19">
        <v>0.34</v>
      </c>
      <c r="D9" s="19">
        <v>-4.99</v>
      </c>
      <c r="E9" s="19">
        <v>4.58</v>
      </c>
      <c r="F9" s="19">
        <v>-0.11</v>
      </c>
      <c r="G9" s="19">
        <v>0.28999999999999998</v>
      </c>
      <c r="H9" s="19">
        <v>-0.32</v>
      </c>
      <c r="I9" s="19">
        <v>0.8</v>
      </c>
      <c r="J9" s="19">
        <v>-2.17</v>
      </c>
      <c r="K9" s="19">
        <v>0.95</v>
      </c>
      <c r="L9" s="19">
        <v>-0.62</v>
      </c>
      <c r="M9" s="19">
        <v>0.69</v>
      </c>
    </row>
    <row r="10" spans="1:13" ht="24" x14ac:dyDescent="0.3">
      <c r="A10" s="16" t="s">
        <v>95</v>
      </c>
      <c r="B10" s="19">
        <v>0.53</v>
      </c>
      <c r="C10" s="19">
        <v>1.29</v>
      </c>
      <c r="D10" s="19">
        <v>-5.0199999999999996</v>
      </c>
      <c r="E10" s="19">
        <v>5.59</v>
      </c>
      <c r="F10" s="19">
        <v>-0.19</v>
      </c>
      <c r="G10" s="19">
        <v>1.17</v>
      </c>
      <c r="H10" s="19">
        <v>-0.89</v>
      </c>
      <c r="I10" s="19">
        <v>0.82</v>
      </c>
      <c r="J10" s="19">
        <v>-2.44</v>
      </c>
      <c r="K10" s="19">
        <v>1.5</v>
      </c>
      <c r="L10" s="19">
        <v>-0.79</v>
      </c>
      <c r="M10" s="19">
        <v>1.22</v>
      </c>
    </row>
    <row r="11" spans="1:13" ht="24" x14ac:dyDescent="0.3">
      <c r="A11" s="16" t="s">
        <v>96</v>
      </c>
      <c r="B11" s="19">
        <v>-0.04</v>
      </c>
      <c r="C11" s="19">
        <v>0.89</v>
      </c>
      <c r="D11" s="19">
        <v>-3.38</v>
      </c>
      <c r="E11" s="19">
        <v>4.22</v>
      </c>
      <c r="F11" s="19">
        <v>-0.31</v>
      </c>
      <c r="G11" s="19">
        <v>0.74</v>
      </c>
      <c r="H11" s="19">
        <v>-0.45</v>
      </c>
      <c r="I11" s="19">
        <v>0.78</v>
      </c>
      <c r="J11" s="19">
        <v>-1.98</v>
      </c>
      <c r="K11" s="19">
        <v>1.77</v>
      </c>
      <c r="L11" s="19">
        <v>-0.69</v>
      </c>
      <c r="M11" s="19">
        <v>0.96</v>
      </c>
    </row>
    <row r="12" spans="1:13" ht="24" x14ac:dyDescent="0.3">
      <c r="A12" s="16" t="s">
        <v>9</v>
      </c>
      <c r="B12" s="19">
        <v>0.27</v>
      </c>
      <c r="C12" s="19">
        <v>0.61</v>
      </c>
      <c r="D12" s="19">
        <v>-2.8</v>
      </c>
      <c r="E12" s="19">
        <v>4.41</v>
      </c>
      <c r="F12" s="19">
        <v>0.05</v>
      </c>
      <c r="G12" s="19">
        <v>0.73</v>
      </c>
      <c r="H12" s="19">
        <v>-2.36</v>
      </c>
      <c r="I12" s="19">
        <v>2.23</v>
      </c>
      <c r="J12" s="19">
        <v>-4.59</v>
      </c>
      <c r="K12" s="19">
        <v>0.76</v>
      </c>
      <c r="L12" s="19">
        <v>-2.42</v>
      </c>
      <c r="M12" s="19">
        <v>2.66</v>
      </c>
    </row>
    <row r="13" spans="1:13" ht="24" x14ac:dyDescent="0.3">
      <c r="A13" s="16" t="s">
        <v>71</v>
      </c>
      <c r="B13" s="19">
        <v>-1.94</v>
      </c>
      <c r="C13" s="19">
        <v>1.97</v>
      </c>
      <c r="D13" s="19">
        <v>1.1499999999999999</v>
      </c>
      <c r="E13" s="19">
        <v>2.11</v>
      </c>
      <c r="F13" s="19">
        <v>0.82</v>
      </c>
      <c r="G13" s="19">
        <v>1.3</v>
      </c>
      <c r="H13" s="19">
        <v>0.44</v>
      </c>
      <c r="I13" s="19">
        <v>1.93</v>
      </c>
      <c r="J13" s="19">
        <v>0.45</v>
      </c>
      <c r="K13" s="19">
        <v>0.78</v>
      </c>
      <c r="L13" s="19">
        <v>-7.0000000000000007E-2</v>
      </c>
      <c r="M13" s="19">
        <v>0.65</v>
      </c>
    </row>
    <row r="14" spans="1:13" ht="24" x14ac:dyDescent="0.3">
      <c r="A14" s="16" t="s">
        <v>70</v>
      </c>
      <c r="B14" s="19">
        <v>-0.44</v>
      </c>
      <c r="C14" s="19">
        <v>2.4900000000000002</v>
      </c>
      <c r="D14" s="19">
        <v>2.92</v>
      </c>
      <c r="E14" s="19">
        <v>4.37</v>
      </c>
      <c r="F14" s="19">
        <v>1.96</v>
      </c>
      <c r="G14" s="19">
        <v>1.08</v>
      </c>
      <c r="H14" s="19">
        <v>1.76</v>
      </c>
      <c r="I14" s="19">
        <v>1.75</v>
      </c>
      <c r="J14" s="19">
        <v>0.81</v>
      </c>
      <c r="K14" s="19">
        <v>0.91</v>
      </c>
      <c r="L14" s="19">
        <v>0.21</v>
      </c>
      <c r="M14" s="19">
        <v>0.73</v>
      </c>
    </row>
    <row r="15" spans="1:13" ht="24" x14ac:dyDescent="0.3">
      <c r="A15" s="16" t="s">
        <v>69</v>
      </c>
      <c r="B15" s="19">
        <v>-0.15</v>
      </c>
      <c r="C15" s="19">
        <v>0.94</v>
      </c>
      <c r="D15" s="19">
        <v>-0.08</v>
      </c>
      <c r="E15" s="19">
        <v>0.39</v>
      </c>
      <c r="F15" s="19">
        <v>0.3</v>
      </c>
      <c r="G15" s="19">
        <v>0.55000000000000004</v>
      </c>
      <c r="H15" s="19">
        <v>-0.33</v>
      </c>
      <c r="I15" s="19">
        <v>1.46</v>
      </c>
      <c r="J15" s="19">
        <v>7.0000000000000007E-2</v>
      </c>
      <c r="K15" s="19">
        <v>1.24</v>
      </c>
      <c r="L15" s="19">
        <v>-0.01</v>
      </c>
      <c r="M15" s="19">
        <v>1.61</v>
      </c>
    </row>
    <row r="16" spans="1:13" ht="24" x14ac:dyDescent="0.3">
      <c r="A16" s="16" t="s">
        <v>10</v>
      </c>
      <c r="B16" s="19">
        <v>-0.78</v>
      </c>
      <c r="C16" s="19">
        <v>0.89</v>
      </c>
      <c r="D16" s="19">
        <v>-0.19</v>
      </c>
      <c r="E16" s="19">
        <v>2.4700000000000002</v>
      </c>
      <c r="F16" s="19">
        <v>-0.13</v>
      </c>
      <c r="G16" s="19">
        <v>0.52</v>
      </c>
      <c r="H16" s="19">
        <v>-0.26</v>
      </c>
      <c r="I16" s="19">
        <v>0.88</v>
      </c>
      <c r="J16" s="19">
        <v>-0.98</v>
      </c>
      <c r="K16" s="19">
        <v>1.97</v>
      </c>
      <c r="L16" s="19">
        <v>-0.19</v>
      </c>
      <c r="M16" s="19">
        <v>0.82</v>
      </c>
    </row>
    <row r="17" spans="1:13" ht="24" x14ac:dyDescent="0.3">
      <c r="A17" s="16" t="s">
        <v>22</v>
      </c>
      <c r="B17" s="19">
        <v>-0.05</v>
      </c>
      <c r="C17" s="19">
        <v>0.32</v>
      </c>
      <c r="D17" s="19">
        <v>-5.03</v>
      </c>
      <c r="E17" s="19">
        <v>5.18</v>
      </c>
      <c r="F17" s="19">
        <v>-0.25</v>
      </c>
      <c r="G17" s="19">
        <v>0.45</v>
      </c>
      <c r="H17" s="19">
        <v>-0.64</v>
      </c>
      <c r="I17" s="19">
        <v>0.83</v>
      </c>
      <c r="J17" s="19">
        <v>-3.4</v>
      </c>
      <c r="K17" s="19">
        <v>1.38</v>
      </c>
      <c r="L17" s="19">
        <v>-0.87</v>
      </c>
      <c r="M17" s="19">
        <v>1.1100000000000001</v>
      </c>
    </row>
    <row r="18" spans="1:13" ht="24" x14ac:dyDescent="0.3">
      <c r="A18" s="16" t="s">
        <v>3</v>
      </c>
      <c r="B18" s="19">
        <v>-1.25</v>
      </c>
      <c r="C18" s="19">
        <v>1.95</v>
      </c>
      <c r="D18" s="19">
        <v>0.13</v>
      </c>
      <c r="E18" s="19">
        <v>3.99</v>
      </c>
      <c r="F18" s="19">
        <v>0.18</v>
      </c>
      <c r="G18" s="19">
        <v>1.58</v>
      </c>
      <c r="H18" s="19">
        <v>0.54</v>
      </c>
      <c r="I18" s="19">
        <v>1.37</v>
      </c>
      <c r="J18" s="19">
        <v>-0.39</v>
      </c>
      <c r="K18" s="19">
        <v>2.17</v>
      </c>
      <c r="L18" s="19">
        <v>-0.36</v>
      </c>
      <c r="M18" s="19">
        <v>1.1200000000000001</v>
      </c>
    </row>
    <row r="19" spans="1:13" ht="24" x14ac:dyDescent="0.3">
      <c r="A19" s="16" t="s">
        <v>4</v>
      </c>
      <c r="B19" s="19">
        <v>0.05</v>
      </c>
      <c r="C19" s="19">
        <v>0.33</v>
      </c>
      <c r="D19" s="19">
        <v>0.21</v>
      </c>
      <c r="E19" s="19">
        <v>1.01</v>
      </c>
      <c r="F19" s="19">
        <v>-0.02</v>
      </c>
      <c r="G19" s="19">
        <v>0.55000000000000004</v>
      </c>
      <c r="H19" s="19">
        <v>0.36</v>
      </c>
      <c r="I19" s="19">
        <v>1.19</v>
      </c>
      <c r="J19" s="19">
        <v>-0.74</v>
      </c>
      <c r="K19" s="19">
        <v>2.42</v>
      </c>
      <c r="L19" s="19">
        <v>-0.03</v>
      </c>
      <c r="M19" s="19">
        <v>1.65</v>
      </c>
    </row>
    <row r="20" spans="1:13" ht="24" x14ac:dyDescent="0.3">
      <c r="A20" s="16" t="s">
        <v>2</v>
      </c>
      <c r="B20" s="19">
        <v>1.1000000000000001</v>
      </c>
      <c r="C20" s="19">
        <v>1.29</v>
      </c>
      <c r="D20" s="19">
        <v>-4.58</v>
      </c>
      <c r="E20" s="19">
        <v>7.06</v>
      </c>
      <c r="F20" s="19">
        <v>0.61</v>
      </c>
      <c r="G20" s="19">
        <v>1.81</v>
      </c>
      <c r="H20" s="19">
        <v>-2.4700000000000002</v>
      </c>
      <c r="I20" s="19">
        <v>2.17</v>
      </c>
      <c r="J20" s="19">
        <v>-5.64</v>
      </c>
      <c r="K20" s="19">
        <v>3.37</v>
      </c>
      <c r="L20" s="19">
        <v>-3.12</v>
      </c>
      <c r="M20" s="19">
        <v>3.11</v>
      </c>
    </row>
    <row r="21" spans="1:13" ht="24" x14ac:dyDescent="0.3">
      <c r="A21" s="16" t="s">
        <v>23</v>
      </c>
      <c r="B21" s="19">
        <v>0.35</v>
      </c>
      <c r="C21" s="19">
        <v>0.84</v>
      </c>
      <c r="D21" s="19">
        <v>0.28000000000000003</v>
      </c>
      <c r="E21" s="19">
        <v>2.4900000000000002</v>
      </c>
      <c r="F21" s="19">
        <v>-0.44</v>
      </c>
      <c r="G21" s="19">
        <v>1.19</v>
      </c>
      <c r="H21" s="19">
        <v>1.06</v>
      </c>
      <c r="I21" s="19">
        <v>2.36</v>
      </c>
      <c r="J21" s="19">
        <v>-0.31</v>
      </c>
      <c r="K21" s="19">
        <v>1.45</v>
      </c>
      <c r="L21" s="19">
        <v>-0.01</v>
      </c>
      <c r="M21" s="19">
        <v>1.92</v>
      </c>
    </row>
    <row r="22" spans="1:13" ht="24" x14ac:dyDescent="0.3">
      <c r="A22" s="16" t="s">
        <v>24</v>
      </c>
      <c r="B22" s="19">
        <v>-0.02</v>
      </c>
      <c r="C22" s="19">
        <v>0.9</v>
      </c>
      <c r="D22" s="19">
        <v>0.52</v>
      </c>
      <c r="E22" s="19">
        <v>2.23</v>
      </c>
      <c r="F22" s="19">
        <v>-0.77</v>
      </c>
      <c r="G22" s="19">
        <v>1.58</v>
      </c>
      <c r="H22" s="19">
        <v>0.7</v>
      </c>
      <c r="I22" s="19">
        <v>1.8</v>
      </c>
      <c r="J22" s="19">
        <v>-0.6</v>
      </c>
      <c r="K22" s="19">
        <v>0.98</v>
      </c>
      <c r="L22" s="19">
        <v>-0.31</v>
      </c>
      <c r="M22" s="19">
        <v>1.54</v>
      </c>
    </row>
    <row r="23" spans="1:13" ht="24" x14ac:dyDescent="0.3">
      <c r="A23" s="16" t="s">
        <v>8</v>
      </c>
      <c r="B23" s="19">
        <v>-0.82</v>
      </c>
      <c r="C23" s="19">
        <v>3.7</v>
      </c>
      <c r="D23" s="19">
        <v>-0.95</v>
      </c>
      <c r="E23" s="19">
        <v>7.02</v>
      </c>
      <c r="F23" s="19">
        <v>-7.0000000000000007E-2</v>
      </c>
      <c r="G23" s="19">
        <v>2.79</v>
      </c>
      <c r="H23" s="19">
        <v>0.08</v>
      </c>
      <c r="I23" s="19">
        <v>2.23</v>
      </c>
      <c r="J23" s="19">
        <v>-0.64</v>
      </c>
      <c r="K23" s="19">
        <v>3.68</v>
      </c>
      <c r="L23" s="19">
        <v>-0.53</v>
      </c>
      <c r="M23" s="19">
        <v>1.46</v>
      </c>
    </row>
    <row r="24" spans="1:13" ht="24" x14ac:dyDescent="0.3">
      <c r="A24" s="16" t="s">
        <v>7</v>
      </c>
      <c r="B24" s="19">
        <v>-19.28</v>
      </c>
      <c r="C24" s="19">
        <v>22.01</v>
      </c>
      <c r="D24" s="19">
        <v>-153.91999999999999</v>
      </c>
      <c r="E24" s="19">
        <v>108.9</v>
      </c>
      <c r="F24" s="19">
        <v>5.74</v>
      </c>
      <c r="G24" s="19">
        <v>19.600000000000001</v>
      </c>
      <c r="H24" s="19">
        <v>-1.01</v>
      </c>
      <c r="I24" s="19">
        <v>10.36</v>
      </c>
      <c r="J24" s="19">
        <v>-18.559999999999999</v>
      </c>
      <c r="K24" s="19">
        <v>8.2899999999999991</v>
      </c>
      <c r="L24" s="19">
        <v>-1.61</v>
      </c>
      <c r="M24" s="19">
        <v>8.01</v>
      </c>
    </row>
    <row r="25" spans="1:13" ht="24" x14ac:dyDescent="0.3">
      <c r="A25" s="16" t="s">
        <v>72</v>
      </c>
      <c r="B25" s="19">
        <v>-99</v>
      </c>
      <c r="C25" s="19">
        <v>-99</v>
      </c>
      <c r="D25" s="19">
        <v>-99</v>
      </c>
      <c r="E25" s="19">
        <v>-99</v>
      </c>
      <c r="F25" s="19">
        <v>-99</v>
      </c>
      <c r="G25" s="19">
        <v>-99</v>
      </c>
      <c r="H25" s="19">
        <v>-99</v>
      </c>
      <c r="I25" s="19">
        <v>-99</v>
      </c>
      <c r="J25" s="19">
        <v>-99</v>
      </c>
      <c r="K25" s="19">
        <v>-99</v>
      </c>
      <c r="L25" s="19">
        <v>-99</v>
      </c>
      <c r="M25" s="19">
        <v>-99</v>
      </c>
    </row>
  </sheetData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62C30-6B20-7D4F-BFBB-3D05096775F2}">
  <dimension ref="A1:F29"/>
  <sheetViews>
    <sheetView topLeftCell="A6" workbookViewId="0">
      <selection activeCell="B2" sqref="B2"/>
    </sheetView>
  </sheetViews>
  <sheetFormatPr baseColWidth="10" defaultRowHeight="21" x14ac:dyDescent="0.25"/>
  <cols>
    <col min="1" max="1" width="10.625" customWidth="1"/>
    <col min="2" max="2" width="11.625" customWidth="1"/>
    <col min="3" max="3" width="14.25" customWidth="1"/>
    <col min="4" max="5" width="13.375" customWidth="1"/>
    <col min="6" max="6" width="12.625" customWidth="1"/>
  </cols>
  <sheetData>
    <row r="1" spans="1:6" x14ac:dyDescent="0.25">
      <c r="A1" s="5" t="s">
        <v>15</v>
      </c>
      <c r="B1" s="5" t="s">
        <v>21</v>
      </c>
      <c r="C1" s="5" t="s">
        <v>21</v>
      </c>
      <c r="D1" s="5" t="s">
        <v>15</v>
      </c>
      <c r="E1" s="5" t="s">
        <v>20</v>
      </c>
      <c r="F1" s="5" t="s">
        <v>20</v>
      </c>
    </row>
    <row r="2" spans="1:6" x14ac:dyDescent="0.25">
      <c r="A2" s="5" t="s">
        <v>16</v>
      </c>
      <c r="B2" s="5" t="s">
        <v>17</v>
      </c>
      <c r="C2" s="5" t="s">
        <v>19</v>
      </c>
      <c r="D2" s="5" t="s">
        <v>16</v>
      </c>
      <c r="E2" s="5" t="s">
        <v>18</v>
      </c>
      <c r="F2" s="5" t="s">
        <v>19</v>
      </c>
    </row>
    <row r="3" spans="1:6" x14ac:dyDescent="0.25">
      <c r="A3">
        <v>0</v>
      </c>
      <c r="B3" s="6">
        <v>5.48</v>
      </c>
      <c r="C3" s="6">
        <v>5.48</v>
      </c>
      <c r="D3">
        <v>0</v>
      </c>
      <c r="E3" s="6">
        <v>5.45</v>
      </c>
      <c r="F3" s="6">
        <v>5.45</v>
      </c>
    </row>
    <row r="4" spans="1:6" x14ac:dyDescent="0.25">
      <c r="A4">
        <v>600</v>
      </c>
      <c r="B4" s="6">
        <v>8.75</v>
      </c>
      <c r="C4" s="6">
        <v>8.75</v>
      </c>
      <c r="D4">
        <v>600</v>
      </c>
      <c r="E4" s="6">
        <v>4.7</v>
      </c>
      <c r="F4" s="6">
        <v>4.57</v>
      </c>
    </row>
    <row r="5" spans="1:6" x14ac:dyDescent="0.25">
      <c r="A5">
        <v>1200</v>
      </c>
      <c r="B5" s="6">
        <v>11.57</v>
      </c>
      <c r="C5" s="6">
        <v>11.57</v>
      </c>
      <c r="D5">
        <v>1200</v>
      </c>
      <c r="E5" s="6">
        <v>3.7</v>
      </c>
      <c r="F5" s="6">
        <v>3.84</v>
      </c>
    </row>
    <row r="6" spans="1:6" x14ac:dyDescent="0.25">
      <c r="A6">
        <v>1800</v>
      </c>
      <c r="B6" s="6">
        <v>13.79</v>
      </c>
      <c r="C6" s="6">
        <v>13.79</v>
      </c>
      <c r="D6">
        <v>1800</v>
      </c>
      <c r="E6" s="6">
        <v>3.55</v>
      </c>
      <c r="F6" s="6">
        <v>3.5</v>
      </c>
    </row>
    <row r="7" spans="1:6" x14ac:dyDescent="0.25">
      <c r="A7">
        <v>2400</v>
      </c>
      <c r="B7" s="6">
        <v>15.92</v>
      </c>
      <c r="C7" s="6">
        <v>15.92</v>
      </c>
      <c r="D7">
        <v>2400</v>
      </c>
      <c r="E7" s="6">
        <v>3.08</v>
      </c>
      <c r="F7" s="6">
        <v>3.08</v>
      </c>
    </row>
    <row r="8" spans="1:6" x14ac:dyDescent="0.25">
      <c r="A8">
        <v>3000</v>
      </c>
      <c r="B8" s="6">
        <v>17.77</v>
      </c>
      <c r="C8" s="6">
        <v>17.77</v>
      </c>
      <c r="D8">
        <v>3000</v>
      </c>
      <c r="E8" s="6">
        <v>2.6</v>
      </c>
      <c r="F8" s="6">
        <v>2.58</v>
      </c>
    </row>
    <row r="9" spans="1:6" x14ac:dyDescent="0.25">
      <c r="A9">
        <v>3600</v>
      </c>
      <c r="B9" s="6">
        <v>19.329999999999998</v>
      </c>
      <c r="C9" s="6">
        <v>19.329999999999998</v>
      </c>
      <c r="D9">
        <v>3600</v>
      </c>
      <c r="E9" s="6">
        <v>2</v>
      </c>
      <c r="F9" s="6">
        <v>2.2200000000000002</v>
      </c>
    </row>
    <row r="10" spans="1:6" x14ac:dyDescent="0.25">
      <c r="A10">
        <v>4200</v>
      </c>
      <c r="B10" s="6">
        <v>20.53</v>
      </c>
      <c r="C10" s="6">
        <v>20.53</v>
      </c>
      <c r="D10">
        <v>4200</v>
      </c>
      <c r="E10" s="6">
        <v>2.72</v>
      </c>
      <c r="F10" s="6">
        <v>2.73</v>
      </c>
    </row>
    <row r="11" spans="1:6" x14ac:dyDescent="0.25">
      <c r="A11">
        <v>4800</v>
      </c>
      <c r="B11" s="6">
        <v>22.16</v>
      </c>
      <c r="C11" s="6">
        <v>22.16</v>
      </c>
      <c r="D11">
        <v>4800</v>
      </c>
      <c r="E11" s="6">
        <v>3.47</v>
      </c>
      <c r="F11" s="6">
        <v>3.95</v>
      </c>
    </row>
    <row r="12" spans="1:6" x14ac:dyDescent="0.25">
      <c r="A12">
        <v>5400</v>
      </c>
      <c r="B12" s="6">
        <v>24.24</v>
      </c>
      <c r="C12" s="6">
        <v>24.24</v>
      </c>
      <c r="D12">
        <v>5400</v>
      </c>
      <c r="E12" s="6">
        <v>7.17</v>
      </c>
      <c r="F12" s="6">
        <v>5.94</v>
      </c>
    </row>
    <row r="13" spans="1:6" x14ac:dyDescent="0.25">
      <c r="A13">
        <v>6000</v>
      </c>
      <c r="B13" s="6">
        <v>28.54</v>
      </c>
      <c r="C13" s="6">
        <v>28.54</v>
      </c>
      <c r="D13">
        <v>6000</v>
      </c>
      <c r="E13" s="6">
        <v>3.57</v>
      </c>
      <c r="F13" s="6">
        <v>4.1500000000000004</v>
      </c>
    </row>
    <row r="14" spans="1:6" x14ac:dyDescent="0.25">
      <c r="A14">
        <v>6600</v>
      </c>
      <c r="B14" s="6">
        <v>30.68</v>
      </c>
      <c r="C14" s="6">
        <v>30.68</v>
      </c>
      <c r="D14">
        <v>6600</v>
      </c>
      <c r="E14" s="6">
        <v>3.53</v>
      </c>
      <c r="F14" s="6">
        <v>3.39</v>
      </c>
    </row>
    <row r="15" spans="1:6" x14ac:dyDescent="0.25">
      <c r="A15">
        <v>7200</v>
      </c>
      <c r="B15" s="6">
        <v>32.799999999999997</v>
      </c>
      <c r="C15" s="6">
        <v>32.799999999999997</v>
      </c>
      <c r="D15">
        <v>7200</v>
      </c>
      <c r="E15" s="6">
        <v>2.62</v>
      </c>
      <c r="F15" s="6">
        <v>2.81</v>
      </c>
    </row>
    <row r="16" spans="1:6" x14ac:dyDescent="0.25">
      <c r="A16">
        <v>7800</v>
      </c>
      <c r="B16">
        <v>34.369999999999997</v>
      </c>
      <c r="C16">
        <v>34.369999999999997</v>
      </c>
      <c r="D16">
        <v>7800</v>
      </c>
      <c r="E16">
        <v>2.82</v>
      </c>
      <c r="F16">
        <v>2.84</v>
      </c>
    </row>
    <row r="17" spans="1:6" x14ac:dyDescent="0.25">
      <c r="A17">
        <v>8400</v>
      </c>
      <c r="B17">
        <v>36.06</v>
      </c>
      <c r="C17">
        <v>36.06</v>
      </c>
      <c r="D17">
        <v>8400</v>
      </c>
      <c r="E17">
        <v>3.17</v>
      </c>
      <c r="F17">
        <v>3.03</v>
      </c>
    </row>
    <row r="18" spans="1:6" x14ac:dyDescent="0.25">
      <c r="A18">
        <v>9000</v>
      </c>
      <c r="B18">
        <v>37.96</v>
      </c>
      <c r="C18">
        <v>37.96</v>
      </c>
      <c r="D18">
        <v>9000</v>
      </c>
      <c r="E18">
        <v>2.72</v>
      </c>
      <c r="F18">
        <v>2.93</v>
      </c>
    </row>
    <row r="19" spans="1:6" x14ac:dyDescent="0.25">
      <c r="A19">
        <v>9600</v>
      </c>
      <c r="B19">
        <v>39.590000000000003</v>
      </c>
      <c r="C19">
        <v>39.590000000000003</v>
      </c>
      <c r="D19">
        <v>9600</v>
      </c>
      <c r="E19">
        <v>3.55</v>
      </c>
      <c r="F19">
        <v>3.32</v>
      </c>
    </row>
    <row r="20" spans="1:6" x14ac:dyDescent="0.25">
      <c r="A20">
        <v>10200</v>
      </c>
      <c r="B20">
        <v>41.72</v>
      </c>
      <c r="C20">
        <v>41.72</v>
      </c>
      <c r="D20">
        <v>10200</v>
      </c>
      <c r="E20">
        <v>3.03</v>
      </c>
      <c r="F20">
        <v>3.11</v>
      </c>
    </row>
    <row r="21" spans="1:6" x14ac:dyDescent="0.25">
      <c r="A21">
        <v>10800</v>
      </c>
      <c r="B21">
        <v>43.54</v>
      </c>
      <c r="C21">
        <v>43.54</v>
      </c>
      <c r="D21">
        <v>10800</v>
      </c>
      <c r="E21">
        <v>3</v>
      </c>
      <c r="F21">
        <v>3.13</v>
      </c>
    </row>
    <row r="22" spans="1:6" x14ac:dyDescent="0.25">
      <c r="A22">
        <v>11400</v>
      </c>
      <c r="B22">
        <v>45.34</v>
      </c>
      <c r="C22">
        <v>45.34</v>
      </c>
      <c r="D22">
        <v>11400</v>
      </c>
      <c r="E22">
        <v>3.72</v>
      </c>
      <c r="F22">
        <v>3.46</v>
      </c>
    </row>
    <row r="23" spans="1:6" x14ac:dyDescent="0.25">
      <c r="A23">
        <v>12000</v>
      </c>
      <c r="B23">
        <v>47.57</v>
      </c>
      <c r="C23">
        <v>47.57</v>
      </c>
      <c r="D23">
        <v>12000</v>
      </c>
      <c r="E23">
        <v>2.88</v>
      </c>
      <c r="F23">
        <v>3.01</v>
      </c>
    </row>
    <row r="24" spans="1:6" x14ac:dyDescent="0.25">
      <c r="A24">
        <v>12600</v>
      </c>
      <c r="B24">
        <v>49.3</v>
      </c>
      <c r="C24">
        <v>49.3</v>
      </c>
      <c r="D24">
        <v>12600</v>
      </c>
      <c r="E24">
        <v>2.82</v>
      </c>
      <c r="F24">
        <v>3.04</v>
      </c>
    </row>
    <row r="25" spans="1:6" x14ac:dyDescent="0.25">
      <c r="A25">
        <v>13200</v>
      </c>
      <c r="B25">
        <v>50.99</v>
      </c>
      <c r="C25">
        <v>50.99</v>
      </c>
      <c r="D25">
        <v>13200</v>
      </c>
      <c r="E25">
        <v>4.0999999999999996</v>
      </c>
      <c r="F25">
        <v>3.67</v>
      </c>
    </row>
    <row r="26" spans="1:6" x14ac:dyDescent="0.25">
      <c r="A26">
        <v>13800</v>
      </c>
      <c r="B26">
        <v>53.45</v>
      </c>
      <c r="C26">
        <v>53.45</v>
      </c>
      <c r="D26">
        <v>13800</v>
      </c>
      <c r="E26">
        <v>2.8</v>
      </c>
      <c r="F26">
        <v>3.01</v>
      </c>
    </row>
    <row r="27" spans="1:6" x14ac:dyDescent="0.25">
      <c r="A27">
        <v>14400</v>
      </c>
      <c r="B27">
        <v>55.13</v>
      </c>
      <c r="C27">
        <v>55.13</v>
      </c>
      <c r="D27">
        <v>14400</v>
      </c>
      <c r="E27">
        <v>2.77</v>
      </c>
      <c r="F27">
        <v>2.88</v>
      </c>
    </row>
    <row r="28" spans="1:6" x14ac:dyDescent="0.25">
      <c r="A28">
        <v>15000</v>
      </c>
      <c r="B28">
        <v>56.79</v>
      </c>
      <c r="C28">
        <v>56.79</v>
      </c>
      <c r="D28">
        <v>15000</v>
      </c>
      <c r="E28">
        <v>3.38</v>
      </c>
      <c r="F28">
        <v>3.28</v>
      </c>
    </row>
    <row r="29" spans="1:6" x14ac:dyDescent="0.25">
      <c r="A29">
        <v>15600</v>
      </c>
      <c r="B29">
        <v>58.82</v>
      </c>
      <c r="C29">
        <v>58.82</v>
      </c>
      <c r="D29">
        <v>15600</v>
      </c>
      <c r="E29">
        <v>3.38</v>
      </c>
      <c r="F29">
        <v>3.38</v>
      </c>
    </row>
  </sheetData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74AFB-D1B9-D84A-9450-19BE77B805C7}">
  <dimension ref="A1:F15"/>
  <sheetViews>
    <sheetView topLeftCell="A2" workbookViewId="0">
      <selection activeCell="A15" sqref="A15"/>
    </sheetView>
  </sheetViews>
  <sheetFormatPr baseColWidth="10" defaultRowHeight="21" x14ac:dyDescent="0.25"/>
  <cols>
    <col min="1" max="1" width="10.625" customWidth="1"/>
    <col min="2" max="2" width="11.625" customWidth="1"/>
    <col min="3" max="3" width="14.25" customWidth="1"/>
    <col min="4" max="5" width="13.375" customWidth="1"/>
    <col min="6" max="6" width="12.625" customWidth="1"/>
  </cols>
  <sheetData>
    <row r="1" spans="1:6" x14ac:dyDescent="0.25">
      <c r="A1" s="5" t="s">
        <v>15</v>
      </c>
      <c r="B1" s="5" t="s">
        <v>21</v>
      </c>
      <c r="C1" s="5" t="s">
        <v>21</v>
      </c>
      <c r="D1" s="5" t="s">
        <v>15</v>
      </c>
      <c r="E1" s="5" t="s">
        <v>20</v>
      </c>
      <c r="F1" s="5" t="s">
        <v>20</v>
      </c>
    </row>
    <row r="2" spans="1:6" x14ac:dyDescent="0.25">
      <c r="A2" s="5" t="s">
        <v>16</v>
      </c>
      <c r="B2" s="5" t="s">
        <v>17</v>
      </c>
      <c r="C2" s="5" t="s">
        <v>19</v>
      </c>
      <c r="D2" s="5" t="s">
        <v>16</v>
      </c>
      <c r="E2" s="5" t="s">
        <v>18</v>
      </c>
      <c r="F2" s="5" t="s">
        <v>19</v>
      </c>
    </row>
    <row r="3" spans="1:6" x14ac:dyDescent="0.25">
      <c r="A3">
        <v>0</v>
      </c>
      <c r="B3" s="6">
        <v>2.1800000000000002</v>
      </c>
      <c r="C3" s="6">
        <v>2.1800000000000002</v>
      </c>
      <c r="D3">
        <v>0</v>
      </c>
      <c r="E3" s="6">
        <v>3.2</v>
      </c>
      <c r="F3" s="6">
        <v>3.04</v>
      </c>
    </row>
    <row r="4" spans="1:6" x14ac:dyDescent="0.25">
      <c r="A4">
        <v>600</v>
      </c>
      <c r="B4" s="6">
        <v>5.45</v>
      </c>
      <c r="C4" s="6">
        <v>5.45</v>
      </c>
      <c r="D4">
        <v>600</v>
      </c>
      <c r="E4" s="6">
        <v>3.01</v>
      </c>
      <c r="F4" s="6">
        <v>3.01</v>
      </c>
    </row>
    <row r="5" spans="1:6" x14ac:dyDescent="0.25">
      <c r="A5">
        <v>1200</v>
      </c>
      <c r="B5" s="6">
        <v>8.27</v>
      </c>
      <c r="C5" s="6">
        <v>8.27</v>
      </c>
      <c r="D5">
        <v>1200</v>
      </c>
      <c r="E5" s="6">
        <v>2.99</v>
      </c>
      <c r="F5" s="6">
        <v>3.06</v>
      </c>
    </row>
    <row r="6" spans="1:6" x14ac:dyDescent="0.25">
      <c r="A6">
        <v>1800</v>
      </c>
      <c r="B6" s="6">
        <v>10.49</v>
      </c>
      <c r="C6" s="6">
        <v>10.49</v>
      </c>
      <c r="D6">
        <v>1800</v>
      </c>
      <c r="E6" s="6">
        <v>3.06</v>
      </c>
      <c r="F6" s="6">
        <v>3.12</v>
      </c>
    </row>
    <row r="7" spans="1:6" x14ac:dyDescent="0.25">
      <c r="A7">
        <v>2400</v>
      </c>
      <c r="B7" s="6">
        <v>12.62</v>
      </c>
      <c r="C7" s="6">
        <v>12.62</v>
      </c>
      <c r="D7">
        <v>2400</v>
      </c>
      <c r="E7" s="6">
        <v>3.13</v>
      </c>
      <c r="F7" s="6">
        <v>3.17</v>
      </c>
    </row>
    <row r="8" spans="1:6" x14ac:dyDescent="0.25">
      <c r="A8">
        <v>3000</v>
      </c>
      <c r="B8" s="6">
        <v>14.47</v>
      </c>
      <c r="C8" s="6">
        <v>14.47</v>
      </c>
      <c r="D8">
        <v>3000</v>
      </c>
      <c r="E8" s="6">
        <v>3.17</v>
      </c>
      <c r="F8" s="6">
        <v>3.2</v>
      </c>
    </row>
    <row r="9" spans="1:6" x14ac:dyDescent="0.25">
      <c r="A9">
        <v>3600</v>
      </c>
      <c r="B9" s="6">
        <v>16.03</v>
      </c>
      <c r="C9" s="6">
        <v>16.03</v>
      </c>
      <c r="D9">
        <v>3600</v>
      </c>
      <c r="E9" s="6">
        <v>3.2</v>
      </c>
      <c r="F9" s="6">
        <v>3.21</v>
      </c>
    </row>
    <row r="10" spans="1:6" x14ac:dyDescent="0.25">
      <c r="A10">
        <v>4200</v>
      </c>
      <c r="B10" s="6">
        <v>17.23</v>
      </c>
      <c r="C10" s="6">
        <v>17.23</v>
      </c>
      <c r="D10">
        <v>4200</v>
      </c>
      <c r="E10" s="6">
        <v>3.21</v>
      </c>
      <c r="F10" s="6">
        <v>3.2</v>
      </c>
    </row>
    <row r="11" spans="1:6" x14ac:dyDescent="0.25">
      <c r="A11">
        <v>4800</v>
      </c>
      <c r="B11" s="6">
        <v>18.86</v>
      </c>
      <c r="C11" s="6">
        <v>18.86</v>
      </c>
      <c r="D11">
        <v>4800</v>
      </c>
      <c r="E11" s="6">
        <v>3.2</v>
      </c>
      <c r="F11" s="6">
        <v>3.21</v>
      </c>
    </row>
    <row r="12" spans="1:6" x14ac:dyDescent="0.25">
      <c r="A12">
        <v>5400</v>
      </c>
      <c r="B12" s="6">
        <v>20.94</v>
      </c>
      <c r="C12" s="6">
        <v>20.94</v>
      </c>
      <c r="D12">
        <v>5400</v>
      </c>
      <c r="E12" s="6">
        <v>3.21</v>
      </c>
      <c r="F12" s="6">
        <v>3.21</v>
      </c>
    </row>
    <row r="13" spans="1:6" x14ac:dyDescent="0.25">
      <c r="A13">
        <v>6000</v>
      </c>
      <c r="B13" s="6">
        <v>25.24</v>
      </c>
      <c r="C13" s="6">
        <v>25.24</v>
      </c>
      <c r="D13">
        <v>6000</v>
      </c>
      <c r="E13" s="6">
        <v>3.22</v>
      </c>
      <c r="F13" s="6">
        <v>3.17</v>
      </c>
    </row>
    <row r="14" spans="1:6" x14ac:dyDescent="0.25">
      <c r="A14">
        <v>6600</v>
      </c>
      <c r="B14" s="6">
        <v>27.38</v>
      </c>
      <c r="C14" s="6">
        <v>27.38</v>
      </c>
      <c r="D14">
        <v>6600</v>
      </c>
      <c r="E14" s="6">
        <v>3.17</v>
      </c>
      <c r="F14" s="6">
        <v>3.13</v>
      </c>
    </row>
    <row r="15" spans="1:6" x14ac:dyDescent="0.25">
      <c r="A15">
        <v>7200</v>
      </c>
      <c r="B15" s="6">
        <v>29.5</v>
      </c>
      <c r="C15" s="6">
        <v>29.5</v>
      </c>
      <c r="D15">
        <v>7200</v>
      </c>
      <c r="E15" s="6">
        <v>3.12</v>
      </c>
      <c r="F15" s="6">
        <v>3.13</v>
      </c>
    </row>
  </sheetData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27CCF-D79A-A445-A81F-99BE01290C2A}">
  <dimension ref="A1:F10"/>
  <sheetViews>
    <sheetView topLeftCell="C1" workbookViewId="0">
      <selection sqref="A1:F2"/>
    </sheetView>
  </sheetViews>
  <sheetFormatPr baseColWidth="10" defaultRowHeight="21" x14ac:dyDescent="0.25"/>
  <cols>
    <col min="1" max="2" width="9.125" customWidth="1"/>
    <col min="3" max="3" width="9.25" customWidth="1"/>
    <col min="4" max="4" width="9.5" customWidth="1"/>
    <col min="5" max="5" width="11.125" customWidth="1"/>
    <col min="6" max="6" width="12.25" customWidth="1"/>
  </cols>
  <sheetData>
    <row r="1" spans="1:6" x14ac:dyDescent="0.25">
      <c r="A1" s="5" t="s">
        <v>15</v>
      </c>
      <c r="B1" s="5" t="s">
        <v>21</v>
      </c>
      <c r="C1" s="5" t="s">
        <v>21</v>
      </c>
      <c r="D1" s="5" t="s">
        <v>15</v>
      </c>
      <c r="E1" s="5" t="s">
        <v>20</v>
      </c>
      <c r="F1" s="5" t="s">
        <v>20</v>
      </c>
    </row>
    <row r="2" spans="1:6" x14ac:dyDescent="0.25">
      <c r="A2" s="5" t="s">
        <v>16</v>
      </c>
      <c r="B2" s="5" t="s">
        <v>17</v>
      </c>
      <c r="C2" s="5" t="s">
        <v>19</v>
      </c>
      <c r="D2" s="5" t="s">
        <v>16</v>
      </c>
      <c r="E2" s="5" t="s">
        <v>18</v>
      </c>
      <c r="F2" s="5" t="s">
        <v>19</v>
      </c>
    </row>
    <row r="3" spans="1:6" x14ac:dyDescent="0.25">
      <c r="A3">
        <v>0</v>
      </c>
      <c r="B3">
        <v>0</v>
      </c>
      <c r="C3">
        <v>0</v>
      </c>
      <c r="D3">
        <v>0</v>
      </c>
      <c r="E3" s="6">
        <v>0</v>
      </c>
      <c r="F3" s="6">
        <v>18.420000000000002</v>
      </c>
    </row>
    <row r="4" spans="1:6" x14ac:dyDescent="0.25">
      <c r="A4">
        <v>600</v>
      </c>
      <c r="B4">
        <v>12</v>
      </c>
      <c r="C4">
        <v>12</v>
      </c>
      <c r="D4">
        <v>300</v>
      </c>
      <c r="E4" s="6">
        <v>20</v>
      </c>
      <c r="F4" s="6">
        <v>11.5</v>
      </c>
    </row>
    <row r="5" spans="1:6" x14ac:dyDescent="0.25">
      <c r="A5">
        <v>1200</v>
      </c>
      <c r="B5">
        <v>18.5</v>
      </c>
      <c r="C5">
        <v>18.5</v>
      </c>
      <c r="D5">
        <v>900</v>
      </c>
      <c r="E5" s="6">
        <v>10.84</v>
      </c>
      <c r="F5" s="6">
        <v>6.27</v>
      </c>
    </row>
    <row r="6" spans="1:6" x14ac:dyDescent="0.25">
      <c r="A6">
        <v>1800</v>
      </c>
      <c r="B6">
        <v>21.9</v>
      </c>
      <c r="C6">
        <v>21.9</v>
      </c>
      <c r="D6">
        <v>1500</v>
      </c>
      <c r="E6" s="6">
        <v>5.67</v>
      </c>
      <c r="F6" s="6">
        <v>3.93</v>
      </c>
    </row>
    <row r="7" spans="1:6" x14ac:dyDescent="0.25">
      <c r="A7">
        <v>2400</v>
      </c>
      <c r="B7">
        <v>24.3</v>
      </c>
      <c r="C7">
        <v>24.3</v>
      </c>
      <c r="D7">
        <v>2100</v>
      </c>
      <c r="E7" s="6">
        <v>4</v>
      </c>
      <c r="F7" s="6">
        <v>2.2000000000000002</v>
      </c>
    </row>
    <row r="8" spans="1:6" x14ac:dyDescent="0.25">
      <c r="A8">
        <v>2999</v>
      </c>
      <c r="B8">
        <v>25.4</v>
      </c>
      <c r="C8">
        <v>25.4</v>
      </c>
      <c r="D8">
        <v>2700</v>
      </c>
      <c r="E8" s="6">
        <v>1.83</v>
      </c>
      <c r="F8" s="6">
        <v>1.78</v>
      </c>
    </row>
    <row r="9" spans="1:6" x14ac:dyDescent="0.25">
      <c r="A9">
        <v>3600</v>
      </c>
      <c r="B9">
        <v>26.5</v>
      </c>
      <c r="C9">
        <v>26.5</v>
      </c>
      <c r="D9">
        <v>3300</v>
      </c>
      <c r="E9" s="6">
        <v>1.83</v>
      </c>
      <c r="F9" s="6">
        <v>1.55</v>
      </c>
    </row>
    <row r="10" spans="1:6" x14ac:dyDescent="0.25">
      <c r="A10">
        <v>4200</v>
      </c>
      <c r="B10">
        <v>27.4</v>
      </c>
      <c r="C10">
        <v>27.4</v>
      </c>
      <c r="D10">
        <v>3900</v>
      </c>
      <c r="E10" s="6">
        <v>1.5</v>
      </c>
      <c r="F10" s="6">
        <v>1.46</v>
      </c>
    </row>
  </sheetData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B2A3C-E706-BA48-9C7E-783614A90FBB}">
  <dimension ref="A1:F12"/>
  <sheetViews>
    <sheetView workbookViewId="0">
      <selection activeCell="F11" sqref="F11"/>
    </sheetView>
  </sheetViews>
  <sheetFormatPr baseColWidth="10" defaultRowHeight="21" x14ac:dyDescent="0.25"/>
  <cols>
    <col min="1" max="1" width="9" customWidth="1"/>
    <col min="2" max="2" width="9.625" customWidth="1"/>
    <col min="3" max="3" width="9.125" customWidth="1"/>
    <col min="4" max="4" width="8.5" customWidth="1"/>
    <col min="5" max="5" width="9.125" customWidth="1"/>
    <col min="6" max="6" width="10.375" customWidth="1"/>
  </cols>
  <sheetData>
    <row r="1" spans="1:6" x14ac:dyDescent="0.25">
      <c r="A1" s="5" t="s">
        <v>15</v>
      </c>
      <c r="B1" s="5" t="s">
        <v>21</v>
      </c>
      <c r="C1" s="5" t="s">
        <v>21</v>
      </c>
      <c r="D1" s="5" t="s">
        <v>15</v>
      </c>
      <c r="E1" s="5" t="s">
        <v>20</v>
      </c>
      <c r="F1" s="5" t="s">
        <v>20</v>
      </c>
    </row>
    <row r="2" spans="1:6" x14ac:dyDescent="0.25">
      <c r="A2" s="5" t="s">
        <v>16</v>
      </c>
      <c r="B2" s="5" t="s">
        <v>17</v>
      </c>
      <c r="C2" s="5" t="s">
        <v>19</v>
      </c>
      <c r="D2" s="5" t="s">
        <v>16</v>
      </c>
      <c r="E2" s="5" t="s">
        <v>18</v>
      </c>
      <c r="F2" s="5" t="s">
        <v>19</v>
      </c>
    </row>
    <row r="3" spans="1:6" x14ac:dyDescent="0.25">
      <c r="A3">
        <v>0</v>
      </c>
      <c r="B3" s="6">
        <v>0</v>
      </c>
      <c r="C3" s="6">
        <v>0</v>
      </c>
      <c r="D3">
        <v>0</v>
      </c>
      <c r="E3" s="6">
        <v>0</v>
      </c>
      <c r="F3" s="6">
        <v>10.87</v>
      </c>
    </row>
    <row r="4" spans="1:6" x14ac:dyDescent="0.25">
      <c r="A4">
        <v>1200</v>
      </c>
      <c r="B4" s="6">
        <v>13.6</v>
      </c>
      <c r="C4" s="6">
        <v>13.6</v>
      </c>
      <c r="D4">
        <v>600</v>
      </c>
      <c r="E4" s="6">
        <f>(C4/A4)*1000</f>
        <v>11.333333333333332</v>
      </c>
      <c r="F4" s="6">
        <v>8.5399999999999991</v>
      </c>
    </row>
    <row r="5" spans="1:6" x14ac:dyDescent="0.25">
      <c r="A5">
        <v>1800</v>
      </c>
      <c r="B5" s="6">
        <v>16.8</v>
      </c>
      <c r="C5" s="6">
        <v>16.8</v>
      </c>
      <c r="D5">
        <v>1500</v>
      </c>
      <c r="E5" s="6">
        <v>8.66</v>
      </c>
      <c r="F5" s="6">
        <v>5.31</v>
      </c>
    </row>
    <row r="6" spans="1:6" x14ac:dyDescent="0.25">
      <c r="A6">
        <v>2400</v>
      </c>
      <c r="B6" s="6">
        <v>20</v>
      </c>
      <c r="C6" s="6">
        <v>20</v>
      </c>
      <c r="D6">
        <v>2100</v>
      </c>
      <c r="E6" s="6">
        <v>5.33</v>
      </c>
      <c r="F6" s="6">
        <v>2.37</v>
      </c>
    </row>
    <row r="7" spans="1:6" x14ac:dyDescent="0.25">
      <c r="A7">
        <v>2999</v>
      </c>
      <c r="B7" s="6">
        <v>21.1</v>
      </c>
      <c r="C7" s="6">
        <v>21.1</v>
      </c>
      <c r="D7">
        <v>2700</v>
      </c>
      <c r="E7" s="6">
        <v>1.83</v>
      </c>
      <c r="F7" s="6">
        <v>1.37</v>
      </c>
    </row>
    <row r="8" spans="1:6" x14ac:dyDescent="0.25">
      <c r="A8">
        <v>3600</v>
      </c>
      <c r="B8" s="6">
        <v>22</v>
      </c>
      <c r="C8" s="6">
        <v>22</v>
      </c>
      <c r="D8">
        <v>3300</v>
      </c>
      <c r="E8" s="6">
        <v>1.5</v>
      </c>
      <c r="F8" s="6">
        <v>0.72</v>
      </c>
    </row>
    <row r="9" spans="1:6" x14ac:dyDescent="0.25">
      <c r="A9">
        <v>4200</v>
      </c>
      <c r="B9" s="6">
        <v>22.2</v>
      </c>
      <c r="C9" s="6">
        <v>22.2</v>
      </c>
      <c r="D9">
        <v>3900</v>
      </c>
      <c r="E9" s="6">
        <v>0.33</v>
      </c>
      <c r="F9" s="6">
        <v>1.1100000000000001</v>
      </c>
    </row>
    <row r="10" spans="1:6" x14ac:dyDescent="0.25">
      <c r="A10">
        <v>4799</v>
      </c>
      <c r="B10" s="6">
        <v>23.1</v>
      </c>
      <c r="C10" s="6">
        <v>23.1</v>
      </c>
      <c r="D10">
        <v>4500</v>
      </c>
      <c r="E10" s="6">
        <v>1.5</v>
      </c>
      <c r="F10" s="6">
        <v>0.47</v>
      </c>
    </row>
    <row r="11" spans="1:6" x14ac:dyDescent="0.25">
      <c r="A11">
        <v>5400</v>
      </c>
      <c r="B11" s="6">
        <v>23.3</v>
      </c>
      <c r="C11" s="6">
        <v>23.3</v>
      </c>
      <c r="D11">
        <v>5200</v>
      </c>
      <c r="E11" s="6">
        <v>0.33</v>
      </c>
      <c r="F11" s="6">
        <v>0.06</v>
      </c>
    </row>
    <row r="12" spans="1:6" x14ac:dyDescent="0.25">
      <c r="A12">
        <v>6000</v>
      </c>
      <c r="B12" s="6">
        <v>23.3</v>
      </c>
      <c r="C12" s="6">
        <v>23.3</v>
      </c>
      <c r="D12">
        <v>5700</v>
      </c>
      <c r="E12" s="6">
        <v>0</v>
      </c>
      <c r="F12" s="6">
        <v>-0.27</v>
      </c>
    </row>
  </sheetData>
  <pageMargins left="0.7" right="0.7" top="0.75" bottom="0.75" header="0.3" footer="0.3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3692A-4FC0-2749-A826-65DF10D322B1}">
  <dimension ref="A1:F19"/>
  <sheetViews>
    <sheetView workbookViewId="0">
      <selection activeCell="G1" sqref="G1:H2"/>
    </sheetView>
  </sheetViews>
  <sheetFormatPr baseColWidth="10" defaultRowHeight="21" x14ac:dyDescent="0.25"/>
  <cols>
    <col min="3" max="3" width="11.375" customWidth="1"/>
  </cols>
  <sheetData>
    <row r="1" spans="1:6" x14ac:dyDescent="0.25">
      <c r="A1" s="5" t="s">
        <v>15</v>
      </c>
      <c r="B1" s="5" t="s">
        <v>21</v>
      </c>
      <c r="C1" s="5" t="s">
        <v>21</v>
      </c>
      <c r="D1" s="5" t="s">
        <v>15</v>
      </c>
      <c r="E1" s="5" t="s">
        <v>20</v>
      </c>
      <c r="F1" s="5" t="s">
        <v>20</v>
      </c>
    </row>
    <row r="2" spans="1:6" x14ac:dyDescent="0.25">
      <c r="A2" s="5" t="s">
        <v>16</v>
      </c>
      <c r="B2" s="5" t="s">
        <v>17</v>
      </c>
      <c r="C2" s="5" t="s">
        <v>99</v>
      </c>
      <c r="D2" s="5" t="s">
        <v>16</v>
      </c>
      <c r="E2" s="5" t="s">
        <v>18</v>
      </c>
      <c r="F2" s="5" t="s">
        <v>19</v>
      </c>
    </row>
    <row r="3" spans="1:6" x14ac:dyDescent="0.25">
      <c r="A3">
        <v>0</v>
      </c>
      <c r="B3" s="6">
        <v>0</v>
      </c>
      <c r="C3" s="6">
        <v>3.7800000000000002</v>
      </c>
      <c r="D3">
        <v>0</v>
      </c>
      <c r="E3" s="6">
        <v>0</v>
      </c>
      <c r="F3" s="6">
        <v>12.74</v>
      </c>
    </row>
    <row r="4" spans="1:6" x14ac:dyDescent="0.25">
      <c r="A4">
        <v>600</v>
      </c>
      <c r="B4" s="6">
        <v>8.1300000000000008</v>
      </c>
      <c r="C4" s="6">
        <v>11.91</v>
      </c>
      <c r="D4">
        <v>300</v>
      </c>
      <c r="E4" s="6">
        <v>12.93</v>
      </c>
      <c r="F4" s="6">
        <v>11.87</v>
      </c>
    </row>
    <row r="5" spans="1:6" x14ac:dyDescent="0.25">
      <c r="A5">
        <v>1200</v>
      </c>
      <c r="B5" s="6">
        <v>14.88</v>
      </c>
      <c r="C5" s="6">
        <v>18.66</v>
      </c>
      <c r="D5">
        <v>900</v>
      </c>
      <c r="E5" s="6">
        <v>11.86</v>
      </c>
      <c r="F5" s="6">
        <v>10.71</v>
      </c>
    </row>
    <row r="6" spans="1:6" x14ac:dyDescent="0.25">
      <c r="A6">
        <v>1800</v>
      </c>
      <c r="B6" s="6">
        <v>21.86</v>
      </c>
      <c r="C6" s="6">
        <v>25.64</v>
      </c>
      <c r="D6">
        <v>1500</v>
      </c>
      <c r="E6" s="6">
        <v>10.89</v>
      </c>
      <c r="F6" s="6">
        <v>8.7899999999999991</v>
      </c>
    </row>
    <row r="7" spans="1:6" x14ac:dyDescent="0.25">
      <c r="A7">
        <v>2400</v>
      </c>
      <c r="B7" s="6">
        <v>27.35</v>
      </c>
      <c r="C7" s="6">
        <v>31.13</v>
      </c>
      <c r="D7">
        <v>2100</v>
      </c>
      <c r="E7" s="6">
        <v>8.9</v>
      </c>
      <c r="F7" s="6">
        <v>6.37</v>
      </c>
    </row>
    <row r="8" spans="1:6" x14ac:dyDescent="0.25">
      <c r="A8">
        <v>3000</v>
      </c>
      <c r="B8" s="6">
        <v>30.88</v>
      </c>
      <c r="C8" s="6">
        <v>34.660000000000004</v>
      </c>
      <c r="D8">
        <v>2700</v>
      </c>
      <c r="E8" s="6">
        <v>6.26</v>
      </c>
      <c r="F8" s="6">
        <v>4.4400000000000004</v>
      </c>
    </row>
    <row r="9" spans="1:6" x14ac:dyDescent="0.25">
      <c r="A9">
        <v>3600</v>
      </c>
      <c r="B9" s="6">
        <v>33.28</v>
      </c>
      <c r="C9" s="6">
        <v>37.06</v>
      </c>
      <c r="D9">
        <v>3300</v>
      </c>
      <c r="E9" s="6">
        <v>4.26</v>
      </c>
      <c r="F9" s="6">
        <v>3.43</v>
      </c>
    </row>
    <row r="10" spans="1:6" x14ac:dyDescent="0.25">
      <c r="A10">
        <v>4200</v>
      </c>
      <c r="B10" s="6">
        <v>34.97</v>
      </c>
      <c r="C10" s="6">
        <v>38.75</v>
      </c>
      <c r="D10">
        <v>3900</v>
      </c>
      <c r="E10" s="6">
        <v>3.29</v>
      </c>
      <c r="F10" s="6">
        <v>3.14</v>
      </c>
    </row>
    <row r="11" spans="1:6" x14ac:dyDescent="0.25">
      <c r="A11">
        <v>4800</v>
      </c>
      <c r="B11" s="6">
        <v>37</v>
      </c>
      <c r="C11" s="6">
        <v>40.78</v>
      </c>
      <c r="D11">
        <v>4500</v>
      </c>
      <c r="E11" s="6">
        <v>3.14</v>
      </c>
      <c r="F11" s="6">
        <v>2.98</v>
      </c>
    </row>
    <row r="12" spans="1:6" x14ac:dyDescent="0.25">
      <c r="A12">
        <v>5400</v>
      </c>
      <c r="B12" s="6">
        <v>38.71</v>
      </c>
      <c r="C12" s="6">
        <v>42.49</v>
      </c>
      <c r="D12">
        <v>5100</v>
      </c>
      <c r="E12" s="6">
        <v>2.97</v>
      </c>
      <c r="F12" s="6">
        <v>2.86</v>
      </c>
    </row>
    <row r="13" spans="1:6" x14ac:dyDescent="0.25">
      <c r="A13">
        <v>6000</v>
      </c>
      <c r="B13" s="6">
        <v>40.44</v>
      </c>
      <c r="C13" s="6">
        <v>44.22</v>
      </c>
      <c r="D13">
        <v>5700</v>
      </c>
      <c r="E13" s="6">
        <v>2.83</v>
      </c>
      <c r="F13" s="6">
        <v>2.87</v>
      </c>
    </row>
    <row r="14" spans="1:6" x14ac:dyDescent="0.25">
      <c r="A14">
        <v>6600</v>
      </c>
      <c r="B14" s="6">
        <v>42</v>
      </c>
      <c r="C14" s="6">
        <v>45.78</v>
      </c>
      <c r="D14">
        <v>6300</v>
      </c>
      <c r="E14" s="6">
        <v>2.86</v>
      </c>
      <c r="F14" s="6">
        <v>2.85</v>
      </c>
    </row>
    <row r="15" spans="1:6" x14ac:dyDescent="0.25">
      <c r="A15">
        <v>7200</v>
      </c>
      <c r="B15" s="6">
        <v>44.08</v>
      </c>
      <c r="C15" s="6">
        <v>47.86</v>
      </c>
      <c r="D15">
        <v>6900</v>
      </c>
      <c r="E15" s="6">
        <v>2.95</v>
      </c>
      <c r="F15" s="6">
        <v>2.4</v>
      </c>
    </row>
    <row r="16" spans="1:6" x14ac:dyDescent="0.25">
      <c r="A16">
        <v>7800</v>
      </c>
      <c r="B16" s="6">
        <v>45.46</v>
      </c>
      <c r="C16" s="6">
        <v>49.24</v>
      </c>
      <c r="D16">
        <v>7500</v>
      </c>
      <c r="E16" s="6">
        <v>2.4300000000000002</v>
      </c>
      <c r="F16" s="6">
        <v>1.71</v>
      </c>
    </row>
    <row r="17" spans="1:6" x14ac:dyDescent="0.25">
      <c r="A17">
        <v>8400</v>
      </c>
      <c r="B17" s="6">
        <v>46.53</v>
      </c>
      <c r="C17" s="6">
        <v>50.31</v>
      </c>
      <c r="D17">
        <v>8100</v>
      </c>
      <c r="E17" s="6">
        <v>1.73</v>
      </c>
      <c r="F17" s="6">
        <v>0.73</v>
      </c>
    </row>
    <row r="18" spans="1:6" x14ac:dyDescent="0.25">
      <c r="A18">
        <v>9000</v>
      </c>
      <c r="B18" s="6">
        <v>47.13</v>
      </c>
      <c r="C18" s="6">
        <v>50.910000000000004</v>
      </c>
      <c r="D18">
        <v>8700</v>
      </c>
      <c r="E18" s="6">
        <v>0.91</v>
      </c>
      <c r="F18" s="6">
        <v>-0.63</v>
      </c>
    </row>
    <row r="19" spans="1:6" x14ac:dyDescent="0.25">
      <c r="A19">
        <v>9600</v>
      </c>
      <c r="B19" s="6">
        <v>47.41</v>
      </c>
      <c r="C19" s="6">
        <v>51.19</v>
      </c>
      <c r="D19">
        <v>9300</v>
      </c>
      <c r="E19" s="6">
        <v>-0.97</v>
      </c>
      <c r="F19" s="6">
        <v>0.37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20</vt:i4>
      </vt:variant>
    </vt:vector>
  </HeadingPairs>
  <TitlesOfParts>
    <vt:vector size="45" baseType="lpstr">
      <vt:lpstr>Citation</vt:lpstr>
      <vt:lpstr>Summary</vt:lpstr>
      <vt:lpstr>Model Parameters</vt:lpstr>
      <vt:lpstr>Statistics</vt:lpstr>
      <vt:lpstr>Krakatau-2</vt:lpstr>
      <vt:lpstr>Krakatau-1</vt:lpstr>
      <vt:lpstr>Raikoke-3</vt:lpstr>
      <vt:lpstr>Raikoke-4</vt:lpstr>
      <vt:lpstr>Tinakula-1</vt:lpstr>
      <vt:lpstr>Tinakula-2</vt:lpstr>
      <vt:lpstr>Aoba</vt:lpstr>
      <vt:lpstr>Calbuco-1</vt:lpstr>
      <vt:lpstr>Calbuco-2</vt:lpstr>
      <vt:lpstr>Hunga 13</vt:lpstr>
      <vt:lpstr>Etna</vt:lpstr>
      <vt:lpstr>Kelut</vt:lpstr>
      <vt:lpstr>Hunga 19 (AHI)</vt:lpstr>
      <vt:lpstr>Hunga 19 (ABI)</vt:lpstr>
      <vt:lpstr>Ulawun-1</vt:lpstr>
      <vt:lpstr>Ulawun-2</vt:lpstr>
      <vt:lpstr>Hunga 15</vt:lpstr>
      <vt:lpstr>Taal</vt:lpstr>
      <vt:lpstr>SVG</vt:lpstr>
      <vt:lpstr>Pinatubo</vt:lpstr>
      <vt:lpstr>Manam</vt:lpstr>
      <vt:lpstr>'Model Parameters'!Print_Area</vt:lpstr>
      <vt:lpstr>Aoba!test</vt:lpstr>
      <vt:lpstr>'Calbuco-1'!test</vt:lpstr>
      <vt:lpstr>'Calbuco-2'!test</vt:lpstr>
      <vt:lpstr>Etna!test</vt:lpstr>
      <vt:lpstr>'Hunga 13'!test</vt:lpstr>
      <vt:lpstr>'Hunga 15'!test</vt:lpstr>
      <vt:lpstr>'Hunga 19 (ABI)'!test</vt:lpstr>
      <vt:lpstr>'Hunga 19 (AHI)'!test</vt:lpstr>
      <vt:lpstr>'Krakatau-1'!test</vt:lpstr>
      <vt:lpstr>'Krakatau-2'!test</vt:lpstr>
      <vt:lpstr>Manam!test</vt:lpstr>
      <vt:lpstr>'Raikoke-3'!test</vt:lpstr>
      <vt:lpstr>'Raikoke-4'!test</vt:lpstr>
      <vt:lpstr>SVG!test</vt:lpstr>
      <vt:lpstr>Taal!test</vt:lpstr>
      <vt:lpstr>'Tinakula-2'!test</vt:lpstr>
      <vt:lpstr>'Ulawun-2'!test</vt:lpstr>
      <vt:lpstr>Kelut!test_1</vt:lpstr>
      <vt:lpstr>Pinatubo!test_1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Prata</dc:creator>
  <cp:lastModifiedBy>Anonymous</cp:lastModifiedBy>
  <cp:lastPrinted>2024-02-26T22:52:25Z</cp:lastPrinted>
  <dcterms:created xsi:type="dcterms:W3CDTF">2023-10-03T10:47:32Z</dcterms:created>
  <dcterms:modified xsi:type="dcterms:W3CDTF">2025-09-08T12:57:54Z</dcterms:modified>
</cp:coreProperties>
</file>